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8"/>
  <workbookPr/>
  <mc:AlternateContent xmlns:mc="http://schemas.openxmlformats.org/markup-compatibility/2006">
    <mc:Choice Requires="x15">
      <x15ac:absPath xmlns:x15ac="http://schemas.microsoft.com/office/spreadsheetml/2010/11/ac" url="https://rcracuk.sharepoint.com/sites/RCRSharedFiles2/Shared Documents/Comms/Communications/External Affairs/Census/Census 2024 (publish in 2025)/Data worksheets/"/>
    </mc:Choice>
  </mc:AlternateContent>
  <xr:revisionPtr revIDLastSave="0" documentId="8_{D269D376-E6A2-4F13-BD19-B16C752ACA83}" xr6:coauthVersionLast="47" xr6:coauthVersionMax="47" xr10:uidLastSave="{00000000-0000-0000-0000-000000000000}"/>
  <workbookProtection workbookAlgorithmName="SHA-512" workbookHashValue="4p49DqSNMyUft6yTX6hdcoqhzSWKK/490OynrypJUN4tdHZEMvgv8Jrc1OC5MRo+8USafi6+l2NMEslVNwbxWg==" workbookSaltValue="iNUN2eR9dSAqocNaESVzJA==" workbookSpinCount="100000" lockStructure="1"/>
  <bookViews>
    <workbookView xWindow="-110" yWindow="-110" windowWidth="19420" windowHeight="11620" xr2:uid="{DC94F9BE-42FF-4928-8731-D9FBC8708BEF}"/>
  </bookViews>
  <sheets>
    <sheet name="UK Nations CO census 2024" sheetId="10" r:id="rId1"/>
    <sheet name="UK Regions 2024" sheetId="11" r:id="rId2"/>
    <sheet name="Census methodology" sheetId="2" r:id="rId3"/>
    <sheet name="Cancer centres and regions" sheetId="5" r:id="rId4"/>
  </sheets>
  <definedNames>
    <definedName name="_xlnm._FilterDatabase" localSheetId="3" hidden="1">'Cancer centres and regions'!$A$1:$E$61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1" i="11" l="1"/>
  <c r="P31" i="11"/>
  <c r="O31" i="11"/>
  <c r="N31" i="11"/>
  <c r="M31" i="11"/>
  <c r="L31" i="11"/>
  <c r="K31" i="11"/>
  <c r="J31" i="11"/>
  <c r="I31" i="11"/>
  <c r="H31" i="11"/>
  <c r="G31" i="11"/>
  <c r="F31" i="11"/>
  <c r="E31" i="11"/>
  <c r="D31" i="11"/>
  <c r="C31" i="11"/>
  <c r="G47" i="10"/>
  <c r="P66" i="11"/>
  <c r="O66" i="11"/>
  <c r="O40" i="11"/>
  <c r="P40" i="11"/>
  <c r="F39" i="10"/>
  <c r="E39" i="10"/>
  <c r="D39" i="10"/>
  <c r="C39" i="10"/>
  <c r="N66" i="11"/>
  <c r="M66" i="11"/>
  <c r="L66" i="11"/>
  <c r="K66" i="11"/>
  <c r="J66" i="11"/>
  <c r="I66" i="11"/>
  <c r="H66" i="11"/>
  <c r="G66" i="11"/>
  <c r="F66" i="11"/>
  <c r="E66" i="11"/>
  <c r="D66" i="11"/>
  <c r="C66" i="11"/>
  <c r="N40" i="11"/>
  <c r="M40" i="11"/>
  <c r="L40" i="11"/>
  <c r="K40" i="11"/>
  <c r="J40" i="11"/>
  <c r="I40" i="11"/>
  <c r="H40" i="11"/>
  <c r="G40" i="11"/>
  <c r="F40" i="11"/>
  <c r="E40" i="11"/>
  <c r="D40" i="11"/>
  <c r="C40" i="11"/>
  <c r="G73" i="10"/>
  <c r="F73" i="10"/>
  <c r="E73" i="10"/>
  <c r="D73" i="10"/>
  <c r="C73" i="10"/>
  <c r="J45" i="10"/>
  <c r="F47" i="10"/>
  <c r="E47" i="10"/>
  <c r="D47" i="10"/>
  <c r="C47" i="10"/>
  <c r="J46" i="10"/>
  <c r="I46" i="10"/>
  <c r="Q60" i="11"/>
  <c r="O60" i="11"/>
  <c r="N60" i="11"/>
  <c r="M60" i="11"/>
  <c r="L60" i="11"/>
  <c r="K60" i="11"/>
  <c r="J60" i="11"/>
  <c r="I60" i="11"/>
  <c r="H60" i="11"/>
  <c r="G60" i="11"/>
  <c r="F60" i="11"/>
  <c r="D60" i="11"/>
  <c r="C60" i="11"/>
  <c r="Q27" i="11"/>
  <c r="P27" i="11"/>
  <c r="O27" i="11"/>
  <c r="N27" i="11"/>
  <c r="M27" i="11"/>
  <c r="L27" i="11"/>
  <c r="K27" i="11"/>
  <c r="J27" i="11"/>
  <c r="I27" i="11"/>
  <c r="H27" i="11"/>
  <c r="G27" i="11"/>
  <c r="F27" i="11"/>
  <c r="E27" i="11"/>
  <c r="D27" i="11"/>
  <c r="C27" i="11"/>
  <c r="Q46" i="11"/>
  <c r="P46" i="11"/>
  <c r="O46" i="11"/>
  <c r="N46" i="11"/>
  <c r="M46" i="11"/>
  <c r="L46" i="11"/>
  <c r="K46" i="11"/>
  <c r="J46" i="11"/>
  <c r="I46" i="11"/>
  <c r="H46" i="11"/>
  <c r="G46" i="11"/>
  <c r="F46" i="11"/>
  <c r="E46" i="11"/>
  <c r="D46" i="11"/>
  <c r="Q45" i="11"/>
  <c r="P45" i="11"/>
  <c r="O45" i="11"/>
  <c r="N45" i="11"/>
  <c r="M45" i="11"/>
  <c r="L45" i="11"/>
  <c r="K45" i="11"/>
  <c r="J45" i="11"/>
  <c r="I45" i="11"/>
  <c r="H45" i="11"/>
  <c r="G45" i="11"/>
  <c r="F45" i="11"/>
  <c r="E45" i="11"/>
  <c r="D45" i="11"/>
  <c r="C46" i="11"/>
  <c r="C45" i="11"/>
  <c r="P21" i="11"/>
  <c r="O21" i="11"/>
  <c r="N21" i="11"/>
  <c r="M21" i="11"/>
  <c r="L21" i="11"/>
  <c r="K21" i="11"/>
  <c r="J21" i="11"/>
  <c r="I21" i="11"/>
  <c r="H21" i="11"/>
  <c r="G21" i="11"/>
  <c r="F21" i="11"/>
  <c r="E21" i="11"/>
  <c r="D21" i="11"/>
  <c r="C21" i="11"/>
  <c r="P19" i="11"/>
  <c r="O19" i="11"/>
  <c r="N19" i="11"/>
  <c r="M19" i="11"/>
  <c r="L19" i="11"/>
  <c r="K19" i="11"/>
  <c r="J19" i="11"/>
  <c r="I19" i="11"/>
  <c r="H19" i="11"/>
  <c r="G19" i="11"/>
  <c r="F19" i="11"/>
  <c r="E19" i="11"/>
  <c r="D19" i="11"/>
  <c r="C19" i="11"/>
  <c r="Q22" i="11"/>
  <c r="P22" i="11"/>
  <c r="O22" i="11"/>
  <c r="N22" i="11"/>
  <c r="M22" i="11"/>
  <c r="L22" i="11"/>
  <c r="K22" i="11"/>
  <c r="J22" i="11"/>
  <c r="I22" i="11"/>
  <c r="H22" i="11"/>
  <c r="G22" i="11"/>
  <c r="F22" i="11"/>
  <c r="E22" i="11"/>
  <c r="D22" i="11"/>
  <c r="C22" i="11"/>
  <c r="Q16" i="11"/>
  <c r="P16" i="11"/>
  <c r="O16" i="11"/>
  <c r="N16" i="11"/>
  <c r="M16" i="11"/>
  <c r="L16" i="11"/>
  <c r="K16" i="11"/>
  <c r="J16" i="11"/>
  <c r="I16" i="11"/>
  <c r="H16" i="11"/>
  <c r="G16" i="11"/>
  <c r="F16" i="11"/>
  <c r="E16" i="11"/>
  <c r="D16" i="11"/>
  <c r="C16" i="11"/>
  <c r="Q57" i="11"/>
  <c r="Q63" i="11"/>
  <c r="M57" i="11"/>
  <c r="H57" i="11"/>
  <c r="H63" i="11"/>
  <c r="G57" i="11"/>
  <c r="G63" i="11"/>
  <c r="E57" i="11"/>
  <c r="E63" i="11"/>
  <c r="C57" i="11"/>
  <c r="C63" i="11"/>
  <c r="Q55" i="11"/>
  <c r="P55" i="11"/>
  <c r="P57" i="11"/>
  <c r="P63" i="11"/>
  <c r="O55" i="11"/>
  <c r="O57" i="11"/>
  <c r="O63" i="11"/>
  <c r="N55" i="11"/>
  <c r="N57" i="11"/>
  <c r="N63" i="11"/>
  <c r="M55" i="11"/>
  <c r="L55" i="11"/>
  <c r="L57" i="11"/>
  <c r="L63" i="11"/>
  <c r="K55" i="11"/>
  <c r="K57" i="11"/>
  <c r="K63" i="11"/>
  <c r="J55" i="11"/>
  <c r="J57" i="11"/>
  <c r="J63" i="11"/>
  <c r="I55" i="11"/>
  <c r="I57" i="11"/>
  <c r="I63" i="11"/>
  <c r="H55" i="11"/>
  <c r="G55" i="11"/>
  <c r="F55" i="11"/>
  <c r="F57" i="11"/>
  <c r="E55" i="11"/>
  <c r="D55" i="11"/>
  <c r="D57" i="11"/>
  <c r="D63" i="11"/>
  <c r="D64" i="11"/>
  <c r="C55" i="11"/>
  <c r="Q26" i="11"/>
  <c r="Q47" i="11"/>
  <c r="P26" i="11"/>
  <c r="P47" i="11"/>
  <c r="O26" i="11"/>
  <c r="O47" i="11"/>
  <c r="N26" i="11"/>
  <c r="N47" i="11"/>
  <c r="M26" i="11"/>
  <c r="M47" i="11"/>
  <c r="L26" i="11"/>
  <c r="L47" i="11"/>
  <c r="K26" i="11"/>
  <c r="K47" i="11"/>
  <c r="J47" i="11"/>
  <c r="I26" i="11"/>
  <c r="I47" i="11"/>
  <c r="H26" i="11"/>
  <c r="H47" i="11"/>
  <c r="G26" i="11"/>
  <c r="G47" i="11"/>
  <c r="F26" i="11"/>
  <c r="F47" i="11"/>
  <c r="E26" i="11"/>
  <c r="E47" i="11"/>
  <c r="D26" i="11"/>
  <c r="D47" i="11"/>
  <c r="C26" i="11"/>
  <c r="C47" i="11"/>
  <c r="P61" i="11"/>
  <c r="M61" i="11"/>
  <c r="E61" i="11"/>
  <c r="C61" i="11"/>
  <c r="Q61" i="11"/>
  <c r="O61" i="11"/>
  <c r="N61" i="11"/>
  <c r="L61" i="11"/>
  <c r="K61" i="11"/>
  <c r="J61" i="11"/>
  <c r="I61" i="11"/>
  <c r="H61" i="11"/>
  <c r="G61" i="11"/>
  <c r="F61" i="11"/>
  <c r="D61" i="11"/>
  <c r="F67" i="10"/>
  <c r="E67" i="10"/>
  <c r="D67" i="10"/>
  <c r="C67" i="10"/>
  <c r="J37" i="10"/>
  <c r="J36" i="10"/>
  <c r="J33" i="10"/>
  <c r="M58" i="11"/>
  <c r="M63" i="11"/>
  <c r="M64" i="11"/>
  <c r="F58" i="11"/>
  <c r="F63" i="11"/>
  <c r="F64" i="11"/>
  <c r="H64" i="11"/>
  <c r="J64" i="11"/>
  <c r="J58" i="11"/>
  <c r="I64" i="11"/>
  <c r="I58" i="11"/>
  <c r="L64" i="11"/>
  <c r="L58" i="11"/>
  <c r="Q58" i="11"/>
  <c r="Q64" i="11"/>
  <c r="C64" i="11"/>
  <c r="C58" i="11"/>
  <c r="E58" i="11"/>
  <c r="E64" i="11"/>
  <c r="K58" i="11"/>
  <c r="K64" i="11"/>
  <c r="O64" i="11"/>
  <c r="O58" i="11"/>
  <c r="G58" i="11"/>
  <c r="G64" i="11"/>
  <c r="N64" i="11"/>
  <c r="N58" i="11"/>
  <c r="P58" i="11"/>
  <c r="P64" i="11"/>
  <c r="H58" i="11"/>
  <c r="D58" i="11"/>
  <c r="F21" i="10"/>
  <c r="F19" i="10"/>
  <c r="E21" i="10"/>
  <c r="E19" i="10"/>
  <c r="D21" i="10"/>
  <c r="D19" i="10"/>
  <c r="C21" i="10"/>
  <c r="C19" i="10"/>
  <c r="D68" i="10"/>
  <c r="F62" i="10"/>
  <c r="F64" i="10"/>
  <c r="F70" i="10"/>
  <c r="F71" i="10"/>
  <c r="E62" i="10"/>
  <c r="E64" i="10"/>
  <c r="D62" i="10"/>
  <c r="D64" i="10"/>
  <c r="C62" i="10"/>
  <c r="C64" i="10"/>
  <c r="E22" i="10"/>
  <c r="D22" i="10"/>
  <c r="C22" i="10"/>
  <c r="F22" i="10"/>
  <c r="F16" i="10"/>
  <c r="E16" i="10"/>
  <c r="D16" i="10"/>
  <c r="C16" i="10"/>
  <c r="F31" i="10"/>
  <c r="E31" i="10"/>
  <c r="D31" i="10"/>
  <c r="C31" i="10"/>
  <c r="F27" i="10"/>
  <c r="E27" i="10"/>
  <c r="D27" i="10"/>
  <c r="C27" i="10"/>
  <c r="F26" i="10"/>
  <c r="F54" i="10"/>
  <c r="E26" i="10"/>
  <c r="E54" i="10"/>
  <c r="D26" i="10"/>
  <c r="D54" i="10"/>
  <c r="C26" i="10"/>
  <c r="C54" i="10"/>
  <c r="G51" i="10"/>
  <c r="G50" i="10"/>
  <c r="F68" i="10"/>
  <c r="E68" i="10"/>
  <c r="C68" i="10"/>
  <c r="G63" i="10"/>
  <c r="F53" i="10"/>
  <c r="E53" i="10"/>
  <c r="D53" i="10"/>
  <c r="C53" i="10"/>
  <c r="F52" i="10"/>
  <c r="E52" i="10"/>
  <c r="D52" i="10"/>
  <c r="C52" i="10"/>
  <c r="G30" i="10"/>
  <c r="G25" i="10"/>
  <c r="G24" i="10"/>
  <c r="G20" i="10"/>
  <c r="G18" i="10"/>
  <c r="G17" i="10"/>
  <c r="G15" i="10"/>
  <c r="G14" i="10"/>
  <c r="G7" i="10"/>
  <c r="I7" i="10"/>
  <c r="J18" i="10"/>
  <c r="G39" i="10"/>
  <c r="I15" i="10"/>
  <c r="J15" i="10"/>
  <c r="I17" i="10"/>
  <c r="J17" i="10"/>
  <c r="I20" i="10"/>
  <c r="J20" i="10"/>
  <c r="J50" i="10"/>
  <c r="I50" i="10"/>
  <c r="J47" i="10"/>
  <c r="J24" i="10"/>
  <c r="I24" i="10"/>
  <c r="J51" i="10"/>
  <c r="I51" i="10"/>
  <c r="G67" i="10"/>
  <c r="G68" i="10"/>
  <c r="J25" i="10"/>
  <c r="I25" i="10"/>
  <c r="I30" i="10"/>
  <c r="J30" i="10"/>
  <c r="G22" i="10"/>
  <c r="G62" i="10"/>
  <c r="G64" i="10"/>
  <c r="J14" i="10"/>
  <c r="I14" i="10"/>
  <c r="G21" i="10"/>
  <c r="I18" i="10"/>
  <c r="G16" i="10"/>
  <c r="J16" i="10"/>
  <c r="G53" i="10"/>
  <c r="C70" i="10"/>
  <c r="C71" i="10"/>
  <c r="C65" i="10"/>
  <c r="D70" i="10"/>
  <c r="D71" i="10"/>
  <c r="D65" i="10"/>
  <c r="E70" i="10"/>
  <c r="E71" i="10"/>
  <c r="E65" i="10"/>
  <c r="G31" i="10"/>
  <c r="J31" i="10"/>
  <c r="G26" i="10"/>
  <c r="F65" i="10"/>
  <c r="G27" i="10"/>
  <c r="J27" i="10"/>
  <c r="G52" i="10"/>
  <c r="G70" i="10"/>
  <c r="I53" i="10"/>
  <c r="J53" i="10"/>
  <c r="I52" i="10"/>
  <c r="J52" i="10"/>
  <c r="I21" i="10"/>
  <c r="J21" i="10"/>
  <c r="G54" i="10"/>
  <c r="I26" i="10"/>
  <c r="J26" i="10"/>
  <c r="I22" i="10"/>
  <c r="J22" i="10"/>
  <c r="H68" i="10"/>
  <c r="G19" i="10"/>
  <c r="J19" i="10"/>
  <c r="G65" i="10"/>
  <c r="G71" i="10"/>
  <c r="I54" i="10"/>
  <c r="J54" i="10"/>
  <c r="H70" i="10"/>
  <c r="H7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tc={B1D771AB-47C5-4789-A5A1-DBDF6327A920}</author>
  </authors>
  <commentList>
    <comment ref="D24" authorId="0" shapeId="0" xr:uid="{B1D771AB-47C5-4789-A5A1-DBDF6327A920}">
      <text>
        <t>[Threaded comment]
Your version of Excel allows you to read this threaded comment; however, any edits to it will get removed if the file is opened in a newer version of Excel. Learn more: https://go.microsoft.com/fwlink/?linkid=870924
Comment:
    Was included in SE Scotland in 2022</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<sst xmlns="http://schemas.openxmlformats.org/spreadsheetml/2006/main" count="560" uniqueCount="277">
  <si>
    <t>RCR Clinical oncology census data 2024</t>
  </si>
  <si>
    <r>
      <t xml:space="preserve">For queries, please contact: </t>
    </r>
    <r>
      <rPr>
        <b/>
        <sz val="10"/>
        <color theme="1"/>
        <rFont val="Arial"/>
        <family val="2"/>
      </rPr>
      <t>census@rcr.ac.uk</t>
    </r>
  </si>
  <si>
    <t>Above average values</t>
  </si>
  <si>
    <t>Below average values</t>
  </si>
  <si>
    <t>Consultant clinical oncologists (CO consultants), September 2024</t>
  </si>
  <si>
    <t>England</t>
  </si>
  <si>
    <t>Northern Ireland</t>
  </si>
  <si>
    <t>Scotland</t>
  </si>
  <si>
    <t>Wales</t>
  </si>
  <si>
    <t>UK total</t>
  </si>
  <si>
    <t>UK total 2023</t>
  </si>
  <si>
    <t>Diff (actual)</t>
  </si>
  <si>
    <t>Diff %</t>
  </si>
  <si>
    <t>Number of cancer centres</t>
  </si>
  <si>
    <t>Cancer services overview</t>
  </si>
  <si>
    <t>Proportion of cancer centre heads of service concerned about patient safety (as a result of workforce shortages)</t>
  </si>
  <si>
    <t>*</t>
  </si>
  <si>
    <t>N/A</t>
  </si>
  <si>
    <t>Proportion of cancer centres who have undertaken at least one productivity iniitative over the past year</t>
  </si>
  <si>
    <t>Workforce overview</t>
  </si>
  <si>
    <t>Headcount</t>
  </si>
  <si>
    <t>CO consultants</t>
  </si>
  <si>
    <t>of which, locum</t>
  </si>
  <si>
    <t>Locums as % of workforce</t>
  </si>
  <si>
    <t>SAS doctors</t>
  </si>
  <si>
    <t>CO specialty trainees (as of 31 Dec 2024)</t>
  </si>
  <si>
    <t>CO trainees as % of CO workforce</t>
  </si>
  <si>
    <t>Medical Oncology (MO) consultants</t>
  </si>
  <si>
    <r>
      <t xml:space="preserve">Total CO headcount </t>
    </r>
    <r>
      <rPr>
        <sz val="10"/>
        <rFont val="Arial"/>
        <family val="2"/>
      </rPr>
      <t>(consultants, SAS doctors and trainees)</t>
    </r>
  </si>
  <si>
    <t>Total consultants (CO + MO)</t>
  </si>
  <si>
    <t>CO and MO consultants (WTE)</t>
  </si>
  <si>
    <t>MO consultants</t>
  </si>
  <si>
    <t>Total consultant oncologists (CO + MO)</t>
  </si>
  <si>
    <t>CO consultants as % of consultant oncology workforce</t>
  </si>
  <si>
    <t>Vacancies and LTFT working - CO consultants</t>
  </si>
  <si>
    <t>Vacancies (WTE)</t>
  </si>
  <si>
    <t>Vacancy rate %</t>
  </si>
  <si>
    <t>Proportion of cancer centres with at least one vacancy unfilled for a year or more</t>
  </si>
  <si>
    <t>Workforce loss due to LTFT working %</t>
  </si>
  <si>
    <t>Workforce growth</t>
  </si>
  <si>
    <t>CO consultants (WTE) annual workforce growth % (average - past five years)</t>
  </si>
  <si>
    <t>CO consultants (WTE) annual workforce growth % past year</t>
  </si>
  <si>
    <t>CO trainees 2019</t>
  </si>
  <si>
    <t>CO specialty trainees annual workforce growth % (average - past five years)</t>
  </si>
  <si>
    <t>Workforce attrition</t>
  </si>
  <si>
    <t>CO consultants (WTE) attrition % 
(average - past five years, excludes locums)</t>
  </si>
  <si>
    <t>N/A (2023 data includes locums)</t>
  </si>
  <si>
    <t>SAS-grade doctors (WTE) attrition % 
(average - past five years, excludes locums)</t>
  </si>
  <si>
    <t>CO specialty trainees (headcount) attrition % 
(average - past five years)</t>
  </si>
  <si>
    <t>Workforce forecasts</t>
  </si>
  <si>
    <t>CO consultants (WTE) forecast to retire within five years %</t>
  </si>
  <si>
    <t>Forecast CO consultants (WTE), 2029</t>
  </si>
  <si>
    <t>CO consultants (WTE) forecast annual growth % - next five years (to 2029)</t>
  </si>
  <si>
    <r>
      <t>Workforce per population</t>
    </r>
    <r>
      <rPr>
        <b/>
        <vertAlign val="superscript"/>
        <sz val="11"/>
        <rFont val="Arial"/>
        <family val="2"/>
      </rPr>
      <t>[1]</t>
    </r>
  </si>
  <si>
    <t>Population</t>
  </si>
  <si>
    <t>of which, older population (50+ yrs)</t>
  </si>
  <si>
    <t xml:space="preserve"> </t>
  </si>
  <si>
    <t>CO consultants (WTE) per 100,000 older population (50+ yrs)</t>
  </si>
  <si>
    <t>MO consultants (WTE) per 100,000 older population (50+ yrs)</t>
  </si>
  <si>
    <t>CO + MO consultants (WTE) per 100,000 older population (50+ yrs)</t>
  </si>
  <si>
    <t>Workforce shortfall estimates 2024</t>
  </si>
  <si>
    <t>Workforce shortfall estimates - CO consultants</t>
  </si>
  <si>
    <t xml:space="preserve">Estimate A (based on vacancies and excess workload)
</t>
  </si>
  <si>
    <t>Excess contracted PAs (&gt;10 per week) (as WTE)</t>
  </si>
  <si>
    <t>CO consultant (WTE) shortfall (sum of above)</t>
  </si>
  <si>
    <t>CO consultant (WTE) workforce shortfall %</t>
  </si>
  <si>
    <t>Estimate B (based on population size)</t>
  </si>
  <si>
    <t xml:space="preserve">Additional CO consultants (WTE) required for 4.84 per 100,000 older (50+ yrs) population
</t>
  </si>
  <si>
    <r>
      <t xml:space="preserve">Overall estimated shortfall
</t>
    </r>
    <r>
      <rPr>
        <i/>
        <sz val="10"/>
        <rFont val="Arial"/>
        <family val="2"/>
      </rPr>
      <t>(average of estimates A and B)</t>
    </r>
  </si>
  <si>
    <t>CO consultant workforce shortfall (WTE)</t>
  </si>
  <si>
    <t>CO consultant workforce shortfall %</t>
  </si>
  <si>
    <t>2029 forecast CO consultant workforce shortfall (WTE)</t>
  </si>
  <si>
    <t>2029 forecast CO consultant workforce shortfall %</t>
  </si>
  <si>
    <t>Consultant clinical oncologists (CO consultants), October 2024</t>
  </si>
  <si>
    <t>East Midlands</t>
  </si>
  <si>
    <t>East of England</t>
  </si>
  <si>
    <t>London</t>
  </si>
  <si>
    <t>North East</t>
  </si>
  <si>
    <t>North West</t>
  </si>
  <si>
    <t>South East</t>
  </si>
  <si>
    <t>South West</t>
  </si>
  <si>
    <t>West Midlands</t>
  </si>
  <si>
    <t>Yorkshire &amp; Humber</t>
  </si>
  <si>
    <t>North of Scotland</t>
  </si>
  <si>
    <t>South East Scotland</t>
  </si>
  <si>
    <t>South West Scotland</t>
  </si>
  <si>
    <t>North Wales</t>
  </si>
  <si>
    <t>South East Wales</t>
  </si>
  <si>
    <t>South West Wales</t>
  </si>
  <si>
    <t>Trainee split between SE and SW Wales not known</t>
  </si>
  <si>
    <t>Workforce growth and attrition</t>
  </si>
  <si>
    <t>CO consultants (WTE) forecast annual growth % - next five years (to 2028)</t>
  </si>
  <si>
    <r>
      <t>Workforce per population</t>
    </r>
    <r>
      <rPr>
        <b/>
        <vertAlign val="superscript"/>
        <sz val="11"/>
        <rFont val="Arial"/>
        <family val="2"/>
      </rPr>
      <t>[2]</t>
    </r>
  </si>
  <si>
    <t>2029 Forecast CO consultant workforce shortfall (WTE)</t>
  </si>
  <si>
    <t>2029 Forecast CO consultant workforce shortfall %</t>
  </si>
  <si>
    <t>2022 CO consultant WTEs</t>
  </si>
  <si>
    <t>2018 CO consultant WTEs</t>
  </si>
  <si>
    <t>Background</t>
  </si>
  <si>
    <t> </t>
  </si>
  <si>
    <t>Since 2008, the RCR has gathered clinical oncology workforce data annually through an online census, which is completed by the head of cancer services (or their delegate) at every NHS cancer centre providing radiotherapy in the UK.</t>
  </si>
  <si>
    <t>Survey method</t>
  </si>
  <si>
    <t xml:space="preserve">Standardised key questions have been used year-on-year to enable monitoring of trends over time. To facilitate data collection and data accuracy, 2023 staff data were provided to each cancer centre, and heads of cancer service were asked to update the details for substantive and locum posts as of 1 October 2024. Data were collected through a secure survey platform (JotForm). </t>
  </si>
  <si>
    <t>Data accuracy</t>
  </si>
  <si>
    <t>Due to the use of consistent questions, established processes, and data quality checks, data accuracy is understood to be high. Where discrepancies and outliers were identified in the data, clarification was sought from census respondents.</t>
  </si>
  <si>
    <t>Response rate</t>
  </si>
  <si>
    <t>The 2024 census achieved a 100% response rate from heads of cancer service, with all 60 cancer centres in the UK submitting information.</t>
  </si>
  <si>
    <t>Presentation of results</t>
  </si>
  <si>
    <t>Workforce figures are reported as headcount unless otherwise stated. Where a member of staff works part-time across two regions, they will count as a headcount of one in each of the regions, and as one in the UK total, therefore; the sum of the regional headcounts may be slightly higher than the UK headcount. WTE calculations conform to the current NHS convention of excluding PAs that exceed ten.</t>
  </si>
  <si>
    <t xml:space="preserve">To increase readability, many of the figures in tables and charts are rounded. This means that the totals provided may differ (by one) from the sum of the parts. </t>
  </si>
  <si>
    <t>Time periods</t>
  </si>
  <si>
    <t>For simplicity, the phrase ‘in 2024’ may be used in the census report to refer to the period covered by the 2024 census, which was October 2023 to September 2024.</t>
  </si>
  <si>
    <t>Data processing</t>
  </si>
  <si>
    <t>Census data is analysed together with the GMC medical register and clinical oncology specialty training data held by the RCR. The RCR processes data in accordance with UK data protection legislation.</t>
  </si>
  <si>
    <t>Data collection period</t>
  </si>
  <si>
    <t>Data collection opened on 2 October 2024 and closed on 16 January 2025.</t>
  </si>
  <si>
    <t>Data limitations</t>
  </si>
  <si>
    <t>The census does not capture work undertaken outside of contracted hours, or sickness and absence rates.</t>
  </si>
  <si>
    <t>Queries</t>
  </si>
  <si>
    <t>Please send queries regarding the census to census@rcr.ac.uk.</t>
  </si>
  <si>
    <t>Calculations</t>
  </si>
  <si>
    <t>Attrition rate</t>
  </si>
  <si>
    <t>Attrition refers to those leaving the workforce. The attrition rate % is calculated as (WTE leavers/ WTE consultant workforce) x 100. Locums are excluded from attrition calculations.</t>
  </si>
  <si>
    <t>Vacancy rate</t>
  </si>
  <si>
    <t>The vacancy rate is the percentage of WTE staff in post against planned workforce levels. Vacancy rate % = [WTE vacancies / (WTE vacancies + WTE staff in post)] x 100.</t>
  </si>
  <si>
    <t>Whole-time equivalents (WTEs)</t>
  </si>
  <si>
    <t>A WTE is a whole-time (or full-time) doctor contracted for ten programmed activities (PAs) per week; this is equivalent to a 40-hour week in England, Northern Ireland, and Scotland and 37.5-hour week in Wales.</t>
  </si>
  <si>
    <t>The WTE calculation conforms to the NHS convention of calculating one WTE as ten PAs (that is, it excludes PAs that exceed ten). WTE values include direct clinical care (DCC) and supporting professional activities (SPA) but exclude research and additional responsibility PAs.</t>
  </si>
  <si>
    <t>This expresses the difference between the WTE workforce and the workforce headcount
Calculated as 1-(WTE workforce/workforce headount)</t>
  </si>
  <si>
    <t>CO specialty trainees attrition</t>
  </si>
  <si>
    <t>Attrition % = leavers / (leavers + training completions)</t>
  </si>
  <si>
    <t>Attrition % = leavers / in post at start of year (excludes locums)</t>
  </si>
  <si>
    <t>Shortfall calculations</t>
  </si>
  <si>
    <t xml:space="preserve">Two methods are used to estimate CO consultant workforce shortfalls. The reported estimated shortfall is the average (mean) of the below two methods: </t>
  </si>
  <si>
    <r>
      <rPr>
        <b/>
        <sz val="11"/>
        <color rgb="FF000000"/>
        <rFont val="Arial"/>
        <family val="2"/>
      </rPr>
      <t>Method A:</t>
    </r>
    <r>
      <rPr>
        <sz val="11"/>
        <color rgb="FF000000"/>
        <rFont val="Arial"/>
        <family val="2"/>
      </rPr>
      <t xml:space="preserve"> </t>
    </r>
    <r>
      <rPr>
        <i/>
        <sz val="11"/>
        <color rgb="FF000000"/>
        <rFont val="Arial"/>
        <family val="2"/>
      </rPr>
      <t>Vacancies (WTE) + Excess contracted PAs (&gt;10 per week) expressed as WTE)</t>
    </r>
  </si>
  <si>
    <r>
      <rPr>
        <b/>
        <sz val="11"/>
        <color theme="1"/>
        <rFont val="Arial"/>
        <family val="2"/>
      </rPr>
      <t>Method B:</t>
    </r>
    <r>
      <rPr>
        <sz val="11"/>
        <color theme="1"/>
        <rFont val="Arial"/>
        <family val="2"/>
      </rPr>
      <t xml:space="preserve"> </t>
    </r>
    <r>
      <rPr>
        <i/>
        <sz val="11"/>
        <color theme="1"/>
        <rFont val="Arial"/>
        <family val="2"/>
      </rPr>
      <t>Additional CO consultants (WTE) required for 4.84 per 100,000 older (50+ years) population</t>
    </r>
  </si>
  <si>
    <t>This is the shortfall identified by method A redistributed according to population (50+ years).</t>
  </si>
  <si>
    <t>This calculation assumes: 
1. Global recruitment will be identical to the past five years 
2. Average training times and attrition rates will be identical to the past five years 
3. Consultants will retire at the age of 60
4. Prevalence of LTFT will increase in a linear fashion.</t>
  </si>
  <si>
    <r>
      <t xml:space="preserve">Based on an estimated 5% annual increase in demand over the next five years.
</t>
    </r>
    <r>
      <rPr>
        <i/>
        <sz val="9"/>
        <color theme="1"/>
        <rFont val="Arial"/>
        <family val="2"/>
      </rPr>
      <t>Cancer incidence is rising, mainly due to the growing and ageing population. 
For example, SACT demand has increased by approx 4% per year over the past five years. 
Also increased workload due to complexity of patients and treatment options.</t>
    </r>
  </si>
  <si>
    <t>References</t>
  </si>
  <si>
    <r>
      <t xml:space="preserve">[1],[2] Office for National Statistics. </t>
    </r>
    <r>
      <rPr>
        <i/>
        <sz val="9"/>
        <color theme="1"/>
        <rFont val="Arial"/>
        <family val="2"/>
      </rPr>
      <t xml:space="preserve">Population estimates. </t>
    </r>
    <r>
      <rPr>
        <sz val="9"/>
        <color theme="1"/>
        <rFont val="Arial"/>
        <family val="2"/>
      </rPr>
      <t>Office for National Statistics, 2023. www.ons.gov.uk/peoplepopulationandcommunity/populationandmigration/populationestimates</t>
    </r>
  </si>
  <si>
    <t>Trust/Health Board</t>
  </si>
  <si>
    <t>Cancer Centre/Hospital</t>
  </si>
  <si>
    <t>Radotherapy network</t>
  </si>
  <si>
    <t>Region</t>
  </si>
  <si>
    <t>Country</t>
  </si>
  <si>
    <t>Barking, Havering and Redbridge University Hospitals NHS Trust</t>
  </si>
  <si>
    <t>Queens Hospital</t>
  </si>
  <si>
    <t>North Central and North East London</t>
  </si>
  <si>
    <t>Barts Health NHS Trust</t>
  </si>
  <si>
    <t>St Bartholomew's Hospital</t>
  </si>
  <si>
    <t>Belfast Health and Social Care Trust</t>
  </si>
  <si>
    <t>Belfast City Hospital</t>
  </si>
  <si>
    <t>Northern Ireland (network)</t>
  </si>
  <si>
    <t>Northern Ireland (region)</t>
  </si>
  <si>
    <t>Betsi Cadwaladr University Health Board</t>
  </si>
  <si>
    <t>Glan Clwyd Hospital</t>
  </si>
  <si>
    <t>Wales (network)</t>
  </si>
  <si>
    <t>Brighton and Sussex University Hospitals NHS Trust</t>
  </si>
  <si>
    <t>Royal Sussex County Hospital</t>
  </si>
  <si>
    <t>North West and South West London, Surrey and Sussex</t>
  </si>
  <si>
    <t>Cambridge University Hospitals NHS Foundation Trust</t>
  </si>
  <si>
    <t>Addenbrooke's Hospital</t>
  </si>
  <si>
    <t>East and North Hertfordshire NHS Trust</t>
  </si>
  <si>
    <t>Mount Vernon Cancer Centre</t>
  </si>
  <si>
    <t xml:space="preserve">East Suffolk and North Essex NHS Foundation Trust </t>
  </si>
  <si>
    <t>Ipswich Hospital</t>
  </si>
  <si>
    <t>Colchester General Hospital</t>
  </si>
  <si>
    <t>Gloucestershire Hospitals NHS Foundation Trust</t>
  </si>
  <si>
    <t>Cheltenham General Hospital</t>
  </si>
  <si>
    <t>Peninsula, Somerset, Wiltshire, Avon and Gloucestershire</t>
  </si>
  <si>
    <t>Guy's and St Thomas' NHS Foundation Trust</t>
  </si>
  <si>
    <t>Guy's and St Thomas' Cancer Centre</t>
  </si>
  <si>
    <t>South East London, Kent and Medway</t>
  </si>
  <si>
    <t>Hull University Teaching Hospitals NHS Trust</t>
  </si>
  <si>
    <t>Castle Hill Hospital</t>
  </si>
  <si>
    <t>Humber, Coast and Vale, West Yorkshire, South Yorkshire, Bassetlaw, North Derbyshire and Hardwick</t>
  </si>
  <si>
    <t>Yorkshire And The Humber</t>
  </si>
  <si>
    <t>Imperial College Healthcare NHS Trust</t>
  </si>
  <si>
    <t>Imperial College Cancer Centre</t>
  </si>
  <si>
    <t>Lancashire Teaching Hospitals NHS Foundation Trust</t>
  </si>
  <si>
    <t>Royal Preston Hospital</t>
  </si>
  <si>
    <t>Lancashire and South Cumbria, Greater Manchester, Cheshire and Merseyside</t>
  </si>
  <si>
    <t>Leeds Teaching Hospitals NHS Trust</t>
  </si>
  <si>
    <t>Leeds Cancer Centre, St James' University Hospital</t>
  </si>
  <si>
    <t>Maidstone and Tunbridge Wells NHS Trust</t>
  </si>
  <si>
    <t>Kent Oncology Centre</t>
  </si>
  <si>
    <t>Mid and South Essex NHS Foundation Trust</t>
  </si>
  <si>
    <t>Southend University Hospital</t>
  </si>
  <si>
    <t>Newcastle upon Tyne Hospitals NHS Foundation Trust</t>
  </si>
  <si>
    <t>Northern Centre for Cancer Care (NCCC), Freeman Hospital</t>
  </si>
  <si>
    <t>North East and Cumbria</t>
  </si>
  <si>
    <t>NHS Grampian</t>
  </si>
  <si>
    <t>Aberdeen Royal Infirmary</t>
  </si>
  <si>
    <t>Scotland (network)</t>
  </si>
  <si>
    <t>NHS Greater Glasgow and Clyde</t>
  </si>
  <si>
    <t>Beatson West of Scotland Cancer Centre</t>
  </si>
  <si>
    <t>NHS Highland</t>
  </si>
  <si>
    <t>Raigmore Hospital</t>
  </si>
  <si>
    <t>NHS Lothian</t>
  </si>
  <si>
    <t>Edinburgh Cancer Centre, Western General Hospital</t>
  </si>
  <si>
    <t>NHS Tayside</t>
  </si>
  <si>
    <t>Ninewells Hospital &amp; Medical School</t>
  </si>
  <si>
    <t>Norfolk and Norwich University Hospitals NHS Foundation Trust</t>
  </si>
  <si>
    <t>Norfolk and Norwich University Hospital</t>
  </si>
  <si>
    <t>North Middlesex University Hospital NHS Trust</t>
  </si>
  <si>
    <t>North Middlesex University Hospital</t>
  </si>
  <si>
    <t>North West Anglia NHS Foundation Trust</t>
  </si>
  <si>
    <t>Peterborough City Hospital</t>
  </si>
  <si>
    <t>Northampton General Hospital NHS Trust</t>
  </si>
  <si>
    <t>Northampton General Hospital</t>
  </si>
  <si>
    <t>Nottingham University Hospitals NHS Trust</t>
  </si>
  <si>
    <t>Nottingham University Hospital</t>
  </si>
  <si>
    <t>Oxford University Hospitals NHS Foundation Trust</t>
  </si>
  <si>
    <t>Oxford Cancer Centre, Churchill Hospital</t>
  </si>
  <si>
    <t>Thames Valley, Wessex</t>
  </si>
  <si>
    <t>Portsmouth Hospitals NHS Trust</t>
  </si>
  <si>
    <t>Portsmouth Oncology Centre, Queen Alexandra Hospital</t>
  </si>
  <si>
    <t>Royal Berkshire NHS Foundation Trust</t>
  </si>
  <si>
    <t>Royal Berkshire Hospital</t>
  </si>
  <si>
    <t>Royal Cornwall Hospitals NHS Trust</t>
  </si>
  <si>
    <t>Royal Cornwall Hospital</t>
  </si>
  <si>
    <t>Royal Devon and Exeter NHS Foundation Trust</t>
  </si>
  <si>
    <t>Royal Devon and Exeter Hospital</t>
  </si>
  <si>
    <t>Royal Free London NHS Foundation Trust</t>
  </si>
  <si>
    <t>Royal Free Hospital</t>
  </si>
  <si>
    <t>Royal Surrey NHS Foundation Trust</t>
  </si>
  <si>
    <t>St Luke's Cancer Centre</t>
  </si>
  <si>
    <t>Royal United Hospitals Bath NHS Foundation Trust</t>
  </si>
  <si>
    <t>Royal United Hospital Bath</t>
  </si>
  <si>
    <t>Sheffield Teaching Hospitals NHS Foundation Trust</t>
  </si>
  <si>
    <t>Weston Park Cancer Centre</t>
  </si>
  <si>
    <t>Shrewsbury and Telford Hospital NHS Trust</t>
  </si>
  <si>
    <t>Royal Shrewsbury Hospital</t>
  </si>
  <si>
    <t>Somerset NHS Foundation Trust</t>
  </si>
  <si>
    <t>Musgrove Park Hospital</t>
  </si>
  <si>
    <t>South Tees Hospitals NHS Foundation Trust</t>
  </si>
  <si>
    <t>The James Cook University Foundation Hospital</t>
  </si>
  <si>
    <t>Swansea Bay University Health Board</t>
  </si>
  <si>
    <t>South West Wales Cancer Centre, Singleton Hospital</t>
  </si>
  <si>
    <t>The Christie NHS Foundation Trust</t>
  </si>
  <si>
    <t>The Christie Hospital</t>
  </si>
  <si>
    <t>The Clatterbridge Cancer Centre NHS Foundation Trust</t>
  </si>
  <si>
    <t>The Clatterbridge Cancer Centre</t>
  </si>
  <si>
    <t>The Royal Marsden NHS Foundation Trust</t>
  </si>
  <si>
    <t>Royal Marsden Hospital</t>
  </si>
  <si>
    <t>The Royal Wolverhampton NHS Trust</t>
  </si>
  <si>
    <t>New Cross Hospital</t>
  </si>
  <si>
    <t>Torbay and South Devon NHS Foundation Trust</t>
  </si>
  <si>
    <t>Torbay Hospital</t>
  </si>
  <si>
    <t>United Lincolnshire Hospitals NHS Trust</t>
  </si>
  <si>
    <t>Lincoln County Hospital</t>
  </si>
  <si>
    <t>University College London Hospitals NHS Foundation Trust</t>
  </si>
  <si>
    <t>University College Hospital</t>
  </si>
  <si>
    <t>University Hospital Bristol and Weston NHS Foundation Trust</t>
  </si>
  <si>
    <t>Bristol Haematology and Oncology Centre</t>
  </si>
  <si>
    <t>University Hospital Southampton NHS Foundation Trust</t>
  </si>
  <si>
    <t xml:space="preserve">University Hospital Southampton </t>
  </si>
  <si>
    <t>University Hospitals Birmingham NHS Foundation Trust</t>
  </si>
  <si>
    <t>Queen Elizabeth Hospital</t>
  </si>
  <si>
    <t>University Hospitals Coventry and Warwickshire NHS Trust</t>
  </si>
  <si>
    <t>University Hospital, Coventry</t>
  </si>
  <si>
    <t>University Hospitals Dorset NHS Foundation Trust</t>
  </si>
  <si>
    <t>Dorset Cancer Centre, Poole Hospital</t>
  </si>
  <si>
    <t>University Hospitals of Derby and Burton NHS Foundation Trust</t>
  </si>
  <si>
    <t>Royal Derby Hospital</t>
  </si>
  <si>
    <t>University Hospitals of Leicester NHS Trust</t>
  </si>
  <si>
    <t>Leicester Royal Infirmary</t>
  </si>
  <si>
    <t>University Hospitals of North Midlands NHS Trust</t>
  </si>
  <si>
    <t>Royal Stoke University Hospital</t>
  </si>
  <si>
    <t>University Hospitals Plymouth NHS Trust</t>
  </si>
  <si>
    <t>Plymouth Oncology Centre, Derriford Hospital</t>
  </si>
  <si>
    <t>Velindre University NHS Trust</t>
  </si>
  <si>
    <t>Velindre Hospital</t>
  </si>
  <si>
    <t>Western Health and Social Care Trust</t>
  </si>
  <si>
    <t>North West Cancer Centre</t>
  </si>
  <si>
    <t>Worcestershire Acute Hospitals NHS Trust</t>
  </si>
  <si>
    <t>Worcester Oncology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</si>
</sst>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0.0%"/>
    <numFmt numFmtId="167" formatCode="#,##0.0"/>
  </numFmts>
  <fonts count="88">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b/>
      <sz val="10"/>
      <color theme="0"/>
      <name val="Arial"/>
      <family val="2"/>
    </font>
    <font>
      <b/>
      <sz val="10"/>
      <name val="Arial"/>
      <family val="2"/>
    </font>
    <font>
      <sz val="10"/>
      <name val="Arial"/>
      <family val="2"/>
    </font>
    <font>
      <sz val="10"/>
      <color rgb="FFC00000"/>
      <name val="Arial"/>
      <family val="2"/>
    </font>
    <font>
      <i/>
      <sz val="10"/>
      <name val="Arial"/>
      <family val="2"/>
    </font>
    <font>
      <sz val="10"/>
      <color rgb="FFFF0000"/>
      <name val="Arial"/>
      <family val="2"/>
    </font>
    <font>
      <sz val="11"/>
      <color rgb="FFFF0000"/>
      <name val="Arial"/>
      <family val="2"/>
    </font>
    <font>
      <b/>
      <sz val="10"/>
      <color rgb="FFFF0000"/>
      <name val="Arial"/>
      <family val="2"/>
    </font>
    <font>
      <sz val="8"/>
      <name val="Arial"/>
      <family val="2"/>
    </font>
    <font>
      <b/>
      <sz val="18"/>
      <color theme="3"/>
      <name val="Calibri Light"/>
      <family val="2"/>
      <scheme val="major"/>
    </font>
    <font>
      <sz val="11"/>
      <color rgb="FF9C6500"/>
      <name val="Calibri"/>
      <family val="2"/>
      <scheme val="minor"/>
    </font>
    <font>
      <sz val="11"/>
      <color theme="1"/>
      <name val="Arial"/>
      <family val="2"/>
    </font>
    <font>
      <sz val="11"/>
      <name val="Verdana"/>
      <family val="2"/>
    </font>
    <font>
      <b/>
      <sz val="11"/>
      <color theme="1"/>
      <name val="Arial"/>
      <family val="2"/>
    </font>
    <font>
      <u/>
      <sz val="11"/>
      <color theme="10"/>
      <name val="Arial"/>
      <family val="2"/>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sz val="11"/>
      <color theme="0"/>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1"/>
      <color rgb="FF000000"/>
      <name val="Calibri"/>
      <family val="2"/>
    </font>
    <font>
      <b/>
      <sz val="11"/>
      <color rgb="FFFF0000"/>
      <name val="Calibri"/>
      <family val="2"/>
      <scheme val="minor"/>
    </font>
    <font>
      <u/>
      <sz val="11"/>
      <color theme="10"/>
      <name val="Calibri"/>
      <family val="2"/>
      <scheme val="minor"/>
    </font>
    <font>
      <sz val="11"/>
      <color theme="1"/>
      <name val="Calibri"/>
      <family val="2"/>
    </font>
    <font>
      <b/>
      <sz val="18"/>
      <color theme="0"/>
      <name val="Arial"/>
      <family val="2"/>
    </font>
    <font>
      <b/>
      <sz val="18"/>
      <color rgb="FFFFFFFF"/>
      <name val="Arial"/>
      <family val="2"/>
    </font>
    <font>
      <b/>
      <sz val="11"/>
      <color rgb="FFFF3A53"/>
      <name val="Arial"/>
      <family val="2"/>
    </font>
    <font>
      <i/>
      <sz val="10"/>
      <color theme="1"/>
      <name val="Arial"/>
      <family val="2"/>
    </font>
    <font>
      <b/>
      <sz val="11"/>
      <color rgb="FF000000"/>
      <name val="Arial"/>
      <family val="2"/>
    </font>
    <font>
      <b/>
      <sz val="11"/>
      <color rgb="FF2D053C"/>
      <name val="Arial"/>
      <family val="2"/>
    </font>
    <font>
      <sz val="11"/>
      <color rgb="FF000000"/>
      <name val="Arial"/>
      <family val="2"/>
    </font>
    <font>
      <i/>
      <sz val="11"/>
      <color theme="1"/>
      <name val="Arial"/>
      <family val="2"/>
    </font>
    <font>
      <i/>
      <sz val="11"/>
      <color rgb="FF000000"/>
      <name val="Arial"/>
      <family val="2"/>
    </font>
    <font>
      <sz val="9"/>
      <color theme="1"/>
      <name val="Arial"/>
      <family val="2"/>
    </font>
    <font>
      <i/>
      <sz val="9"/>
      <color theme="1"/>
      <name val="Arial"/>
      <family val="2"/>
    </font>
    <font>
      <u/>
      <sz val="11"/>
      <color rgb="FFFF3A53"/>
      <name val="Arial"/>
      <family val="2"/>
    </font>
    <font>
      <b/>
      <vertAlign val="superscript"/>
      <sz val="11"/>
      <name val="Arial"/>
      <family val="2"/>
    </font>
    <font>
      <sz val="11"/>
      <name val="Calibri"/>
      <family val="2"/>
      <scheme val="minor"/>
    </font>
    <font>
      <b/>
      <sz val="11"/>
      <name val="Calibri"/>
      <family val="2"/>
      <scheme val="minor"/>
    </font>
    <font>
      <sz val="11"/>
      <color rgb="FF2D053C"/>
      <name val="Arial"/>
      <family val="2"/>
    </font>
    <font>
      <sz val="10"/>
      <color theme="4" tint="-0.499984740745262"/>
      <name val="Arial"/>
      <family val="2"/>
    </font>
    <font>
      <b/>
      <sz val="11"/>
      <color theme="4"/>
      <name val="Arial"/>
      <family val="2"/>
    </font>
    <font>
      <sz val="11"/>
      <name val="Arial"/>
      <family val="2"/>
    </font>
    <font>
      <b/>
      <sz val="18"/>
      <name val="Arial"/>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theme="4" tint="0.79998168889431442"/>
      </patternFill>
    </fill>
    <fill>
      <patternFill patternType="solid">
        <fgColor rgb="FFFFFFFF"/>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rgb="FFFF0000"/>
        <bgColor indexed="64"/>
      </patternFill>
    </fill>
    <fill>
      <patternFill patternType="solid">
        <fgColor rgb="FF2D053C"/>
        <bgColor indexed="64"/>
      </patternFill>
    </fill>
    <fill>
      <patternFill patternType="solid">
        <fgColor rgb="FFF0EFFF"/>
        <bgColor indexed="64"/>
      </patternFill>
    </fill>
    <fill>
      <patternFill patternType="solid">
        <fgColor rgb="FF2D053C"/>
        <bgColor rgb="FF000000"/>
      </patternFill>
    </fill>
    <fill>
      <patternFill patternType="solid">
        <fgColor rgb="FFF0EFFF"/>
        <bgColor rgb="FF000000"/>
      </patternFill>
    </fill>
    <fill>
      <patternFill patternType="solid">
        <fgColor rgb="FFFFC7CE"/>
        <bgColor indexed="64"/>
      </patternFill>
    </fill>
    <fill>
      <patternFill patternType="solid">
        <fgColor rgb="FFFFD7DC"/>
        <bgColor indexed="64"/>
      </patternFill>
    </fill>
    <fill>
      <patternFill patternType="solid">
        <fgColor theme="0"/>
        <bgColor rgb="FF000000"/>
      </patternFill>
    </fill>
    <fill>
      <patternFill patternType="solid">
        <fgColor theme="4"/>
        <bgColor indexed="64"/>
      </patternFill>
    </fill>
    <fill>
      <patternFill patternType="solid">
        <fgColor theme="5" tint="0.79998168889431442"/>
        <bgColor indexed="64"/>
      </patternFill>
    </fill>
  </fills>
  <borders count="1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top style="medium">
        <color auto="1"/>
      </top>
      <bottom style="dashed">
        <color auto="1"/>
      </bottom>
      <diagonal/>
    </border>
    <border>
      <left/>
      <right/>
      <top style="medium">
        <color auto="1"/>
      </top>
      <bottom style="dashed">
        <color auto="1"/>
      </bottom>
      <diagonal/>
    </border>
    <border>
      <left style="medium">
        <color auto="1"/>
      </left>
      <right style="medium">
        <color auto="1"/>
      </right>
      <top style="dashed">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dashed">
        <color auto="1"/>
      </bottom>
      <diagonal/>
    </border>
    <border>
      <left style="medium">
        <color auto="1"/>
      </left>
      <right/>
      <top/>
      <bottom/>
      <diagonal/>
    </border>
    <border>
      <left style="medium">
        <color auto="1"/>
      </left>
      <right style="medium">
        <color auto="1"/>
      </right>
      <top/>
      <bottom style="dashed">
        <color auto="1"/>
      </bottom>
      <diagonal/>
    </border>
    <border>
      <left style="medium">
        <color auto="1"/>
      </left>
      <right/>
      <top style="dashed">
        <color auto="1"/>
      </top>
      <bottom style="dashed">
        <color auto="1"/>
      </bottom>
      <diagonal/>
    </border>
    <border>
      <left style="medium">
        <color auto="1"/>
      </left>
      <right style="medium">
        <color auto="1"/>
      </right>
      <top style="dashed">
        <color auto="1"/>
      </top>
      <bottom style="dashed">
        <color auto="1"/>
      </bottom>
      <diagonal/>
    </border>
    <border>
      <left style="medium">
        <color auto="1"/>
      </left>
      <right/>
      <top/>
      <bottom style="hair">
        <color auto="1"/>
      </bottom>
      <diagonal/>
    </border>
    <border>
      <left style="medium">
        <color auto="1"/>
      </left>
      <right/>
      <top style="dashed">
        <color auto="1"/>
      </top>
      <bottom/>
      <diagonal/>
    </border>
    <border>
      <left style="medium">
        <color auto="1"/>
      </left>
      <right style="medium">
        <color auto="1"/>
      </right>
      <top style="dashed">
        <color auto="1"/>
      </top>
      <bottom/>
      <diagonal/>
    </border>
    <border>
      <left style="medium">
        <color auto="1"/>
      </left>
      <right/>
      <top style="dashed">
        <color auto="1"/>
      </top>
      <bottom style="medium">
        <color auto="1"/>
      </bottom>
      <diagonal/>
    </border>
    <border>
      <left/>
      <right/>
      <top style="medium">
        <color auto="1"/>
      </top>
      <bottom style="medium">
        <color auto="1"/>
      </bottom>
      <diagonal/>
    </border>
    <border>
      <left style="medium">
        <color auto="1"/>
      </left>
      <right style="medium">
        <color auto="1"/>
      </right>
      <top style="thin">
        <color auto="1"/>
      </top>
      <bottom/>
      <diagonal/>
    </border>
    <border>
      <left/>
      <right/>
      <top style="thin">
        <color auto="1"/>
      </top>
      <bottom/>
      <diagonal/>
    </border>
    <border>
      <left style="medium">
        <color auto="1"/>
      </left>
      <right/>
      <top style="dashed">
        <color auto="1"/>
      </top>
      <bottom style="thick">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medium">
        <color rgb="FF000000"/>
      </left>
      <right/>
      <top style="medium">
        <color rgb="FF000000"/>
      </top>
      <bottom style="dashed">
        <color rgb="FF000000"/>
      </bottom>
      <diagonal/>
    </border>
    <border>
      <left style="medium">
        <color rgb="FF000000"/>
      </left>
      <right/>
      <top/>
      <bottom style="dashed">
        <color rgb="FF000000"/>
      </bottom>
      <diagonal/>
    </border>
    <border>
      <left/>
      <right/>
      <top/>
      <bottom style="dashed">
        <color rgb="FF000000"/>
      </bottom>
      <diagonal/>
    </border>
    <border>
      <left style="medium">
        <color auto="1"/>
      </left>
      <right style="medium">
        <color auto="1"/>
      </right>
      <top/>
      <bottom style="medium">
        <color rgb="FF000000"/>
      </bottom>
      <diagonal/>
    </border>
    <border>
      <left style="medium">
        <color auto="1"/>
      </left>
      <right/>
      <top/>
      <bottom style="dashed">
        <color rgb="FF000000"/>
      </bottom>
      <diagonal/>
    </border>
    <border>
      <left/>
      <right/>
      <top style="medium">
        <color rgb="FF000000"/>
      </top>
      <bottom style="dashed">
        <color rgb="FF000000"/>
      </bottom>
      <diagonal/>
    </border>
    <border>
      <left style="medium">
        <color auto="1"/>
      </left>
      <right style="medium">
        <color auto="1"/>
      </right>
      <top style="medium">
        <color rgb="FF000000"/>
      </top>
      <bottom/>
      <diagonal/>
    </border>
    <border>
      <left/>
      <right style="medium">
        <color auto="1"/>
      </right>
      <top style="medium">
        <color auto="1"/>
      </top>
      <bottom style="dashed">
        <color auto="1"/>
      </bottom>
      <diagonal/>
    </border>
    <border>
      <left style="medium">
        <color indexed="64"/>
      </left>
      <right style="medium">
        <color indexed="64"/>
      </right>
      <top style="medium">
        <color indexed="64"/>
      </top>
      <bottom style="medium">
        <color indexed="64"/>
      </bottom>
      <diagonal/>
    </border>
    <border>
      <left/>
      <right/>
      <top/>
      <bottom style="dashed">
        <color auto="1"/>
      </bottom>
      <diagonal/>
    </border>
    <border>
      <left/>
      <right style="medium">
        <color auto="1"/>
      </right>
      <top/>
      <bottom style="dashed">
        <color auto="1"/>
      </bottom>
      <diagonal/>
    </border>
    <border>
      <left style="medium">
        <color auto="1"/>
      </left>
      <right style="medium">
        <color auto="1"/>
      </right>
      <top style="medium">
        <color auto="1"/>
      </top>
      <bottom style="dashed">
        <color auto="1"/>
      </bottom>
      <diagonal/>
    </border>
    <border>
      <left/>
      <right/>
      <top style="medium">
        <color rgb="FF000000"/>
      </top>
      <bottom/>
      <diagonal/>
    </border>
    <border>
      <left/>
      <right/>
      <top/>
      <bottom style="hair">
        <color rgb="FF000000"/>
      </bottom>
      <diagonal/>
    </border>
    <border>
      <left/>
      <right/>
      <top style="medium">
        <color rgb="FF000000"/>
      </top>
      <bottom style="dashed">
        <color auto="1"/>
      </bottom>
      <diagonal/>
    </border>
    <border>
      <left style="thin">
        <color indexed="64"/>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medium">
        <color rgb="FF000000"/>
      </right>
      <top style="thin">
        <color indexed="64"/>
      </top>
      <bottom style="dotted">
        <color indexed="64"/>
      </bottom>
      <diagonal/>
    </border>
    <border>
      <left style="medium">
        <color rgb="FF000000"/>
      </left>
      <right/>
      <top style="thin">
        <color indexed="64"/>
      </top>
      <bottom style="dotted">
        <color indexed="64"/>
      </bottom>
      <diagonal/>
    </border>
    <border>
      <left/>
      <right style="medium">
        <color rgb="FF000000"/>
      </right>
      <top/>
      <bottom style="thin">
        <color indexed="64"/>
      </bottom>
      <diagonal/>
    </border>
    <border>
      <left style="medium">
        <color indexed="64"/>
      </left>
      <right/>
      <top style="medium">
        <color indexed="64"/>
      </top>
      <bottom style="medium">
        <color indexed="64"/>
      </bottom>
      <diagonal/>
    </border>
    <border>
      <left style="medium">
        <color auto="1"/>
      </left>
      <right/>
      <top style="dotted">
        <color auto="1"/>
      </top>
      <bottom style="dotted">
        <color auto="1"/>
      </bottom>
      <diagonal/>
    </border>
    <border>
      <left/>
      <right/>
      <top style="dashed">
        <color auto="1"/>
      </top>
      <bottom style="dashed">
        <color auto="1"/>
      </bottom>
      <diagonal/>
    </border>
    <border>
      <left/>
      <right/>
      <top style="medium">
        <color indexed="64"/>
      </top>
      <bottom style="dotted">
        <color indexed="64"/>
      </bottom>
      <diagonal/>
    </border>
    <border>
      <left/>
      <right/>
      <top style="dotted">
        <color indexed="64"/>
      </top>
      <bottom/>
      <diagonal/>
    </border>
    <border>
      <left/>
      <right/>
      <top/>
      <bottom style="thin">
        <color indexed="64"/>
      </bottom>
      <diagonal/>
    </border>
    <border>
      <left style="thin">
        <color indexed="64"/>
      </left>
      <right/>
      <top style="dotted">
        <color indexed="64"/>
      </top>
      <bottom/>
      <diagonal/>
    </border>
    <border>
      <left/>
      <right style="medium">
        <color rgb="FF000000"/>
      </right>
      <top style="dotted">
        <color indexed="64"/>
      </top>
      <bottom/>
      <diagonal/>
    </border>
    <border>
      <left/>
      <right style="medium">
        <color indexed="64"/>
      </right>
      <top style="thin">
        <color indexed="64"/>
      </top>
      <bottom style="dotted">
        <color indexed="64"/>
      </bottom>
      <diagonal/>
    </border>
    <border>
      <left style="thin">
        <color rgb="FF000000"/>
      </left>
      <right style="thin">
        <color rgb="FF000000"/>
      </right>
      <top style="thin">
        <color rgb="FF000000"/>
      </top>
      <bottom/>
      <diagonal/>
    </border>
    <border>
      <left/>
      <right style="medium">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auto="1"/>
      </left>
      <right style="medium">
        <color auto="1"/>
      </right>
      <top style="dashed">
        <color auto="1"/>
      </top>
      <bottom style="medium">
        <color auto="1"/>
      </bottom>
      <diagonal/>
    </border>
    <border>
      <left style="dashed">
        <color auto="1"/>
      </left>
      <right style="medium">
        <color auto="1"/>
      </right>
      <top style="dashed">
        <color auto="1"/>
      </top>
      <bottom/>
      <diagonal/>
    </border>
    <border>
      <left style="dashed">
        <color auto="1"/>
      </left>
      <right style="medium">
        <color auto="1"/>
      </right>
      <top/>
      <bottom/>
      <diagonal/>
    </border>
    <border>
      <left style="dashed">
        <color auto="1"/>
      </left>
      <right style="medium">
        <color auto="1"/>
      </right>
      <top/>
      <bottom style="dashed">
        <color auto="1"/>
      </bottom>
      <diagonal/>
    </border>
    <border>
      <left style="dashed">
        <color auto="1"/>
      </left>
      <right style="medium">
        <color auto="1"/>
      </right>
      <top style="dashed">
        <color auto="1"/>
      </top>
      <bottom style="dashed">
        <color auto="1"/>
      </bottom>
      <diagonal/>
    </border>
    <border>
      <left style="dashed">
        <color auto="1"/>
      </left>
      <right style="medium">
        <color auto="1"/>
      </right>
      <top style="medium">
        <color indexed="64"/>
      </top>
      <bottom/>
      <diagonal/>
    </border>
    <border>
      <left style="dashed">
        <color auto="1"/>
      </left>
      <right style="medium">
        <color auto="1"/>
      </right>
      <top style="medium">
        <color auto="1"/>
      </top>
      <bottom style="dashed">
        <color auto="1"/>
      </bottom>
      <diagonal/>
    </border>
    <border>
      <left style="double">
        <color indexed="64"/>
      </left>
      <right/>
      <top style="dashed">
        <color indexed="64"/>
      </top>
      <bottom style="dashed">
        <color auto="1"/>
      </bottom>
      <diagonal/>
    </border>
    <border>
      <left/>
      <right style="medium">
        <color auto="1"/>
      </right>
      <top style="dashed">
        <color indexed="64"/>
      </top>
      <bottom style="dashed">
        <color auto="1"/>
      </bottom>
      <diagonal/>
    </border>
    <border>
      <left/>
      <right style="double">
        <color indexed="64"/>
      </right>
      <top style="dashed">
        <color auto="1"/>
      </top>
      <bottom style="dashed">
        <color auto="1"/>
      </bottom>
      <diagonal/>
    </border>
    <border>
      <left style="medium">
        <color indexed="64"/>
      </left>
      <right/>
      <top/>
      <bottom style="medium">
        <color indexed="64"/>
      </bottom>
      <diagonal/>
    </border>
    <border>
      <left style="dashed">
        <color auto="1"/>
      </left>
      <right/>
      <top/>
      <bottom style="dashed">
        <color auto="1"/>
      </bottom>
      <diagonal/>
    </border>
    <border>
      <left/>
      <right/>
      <top style="dotted">
        <color auto="1"/>
      </top>
      <bottom style="dotted">
        <color auto="1"/>
      </bottom>
      <diagonal/>
    </border>
    <border>
      <left/>
      <right/>
      <top style="dashed">
        <color auto="1"/>
      </top>
      <bottom/>
      <diagonal/>
    </border>
    <border>
      <left/>
      <right/>
      <top style="dashed">
        <color auto="1"/>
      </top>
      <bottom style="medium">
        <color auto="1"/>
      </bottom>
      <diagonal/>
    </border>
    <border>
      <left/>
      <right style="medium">
        <color indexed="64"/>
      </right>
      <top style="medium">
        <color indexed="64"/>
      </top>
      <bottom style="dotted">
        <color indexed="64"/>
      </bottom>
      <diagonal/>
    </border>
    <border>
      <left style="medium">
        <color auto="1"/>
      </left>
      <right/>
      <top/>
      <bottom style="medium">
        <color rgb="FF000000"/>
      </bottom>
      <diagonal/>
    </border>
    <border>
      <left style="medium">
        <color auto="1"/>
      </left>
      <right/>
      <top style="medium">
        <color rgb="FF000000"/>
      </top>
      <bottom/>
      <diagonal/>
    </border>
    <border>
      <left style="thick">
        <color theme="6"/>
      </left>
      <right/>
      <top style="thick">
        <color theme="6"/>
      </top>
      <bottom style="medium">
        <color indexed="64"/>
      </bottom>
      <diagonal/>
    </border>
    <border>
      <left/>
      <right/>
      <top style="thick">
        <color theme="6"/>
      </top>
      <bottom style="medium">
        <color indexed="64"/>
      </bottom>
      <diagonal/>
    </border>
    <border>
      <left/>
      <right style="thick">
        <color theme="6"/>
      </right>
      <top style="thick">
        <color theme="6"/>
      </top>
      <bottom style="medium">
        <color indexed="64"/>
      </bottom>
      <diagonal/>
    </border>
    <border>
      <left style="thick">
        <color theme="6"/>
      </left>
      <right style="medium">
        <color indexed="64"/>
      </right>
      <top style="medium">
        <color indexed="64"/>
      </top>
      <bottom style="medium">
        <color indexed="64"/>
      </bottom>
      <diagonal/>
    </border>
    <border>
      <left style="medium">
        <color indexed="64"/>
      </left>
      <right style="thick">
        <color theme="6"/>
      </right>
      <top style="medium">
        <color indexed="64"/>
      </top>
      <bottom style="medium">
        <color indexed="64"/>
      </bottom>
      <diagonal/>
    </border>
    <border>
      <left style="thick">
        <color theme="6"/>
      </left>
      <right style="medium">
        <color auto="1"/>
      </right>
      <top/>
      <bottom style="medium">
        <color rgb="FF000000"/>
      </bottom>
      <diagonal/>
    </border>
    <border>
      <left style="medium">
        <color auto="1"/>
      </left>
      <right style="thick">
        <color theme="6"/>
      </right>
      <top/>
      <bottom style="medium">
        <color rgb="FF000000"/>
      </bottom>
      <diagonal/>
    </border>
    <border>
      <left style="thick">
        <color theme="6"/>
      </left>
      <right/>
      <top/>
      <bottom style="dashed">
        <color rgb="FF000000"/>
      </bottom>
      <diagonal/>
    </border>
    <border>
      <left/>
      <right style="thick">
        <color theme="6"/>
      </right>
      <top/>
      <bottom style="dashed">
        <color rgb="FF000000"/>
      </bottom>
      <diagonal/>
    </border>
    <border>
      <left style="thick">
        <color theme="6"/>
      </left>
      <right style="medium">
        <color auto="1"/>
      </right>
      <top/>
      <bottom style="medium">
        <color indexed="64"/>
      </bottom>
      <diagonal/>
    </border>
    <border>
      <left style="medium">
        <color indexed="64"/>
      </left>
      <right style="medium">
        <color auto="1"/>
      </right>
      <top/>
      <bottom style="medium">
        <color indexed="64"/>
      </bottom>
      <diagonal/>
    </border>
    <border>
      <left style="medium">
        <color indexed="64"/>
      </left>
      <right style="thick">
        <color theme="6"/>
      </right>
      <top/>
      <bottom style="medium">
        <color indexed="64"/>
      </bottom>
      <diagonal/>
    </border>
    <border>
      <left style="thick">
        <color theme="6"/>
      </left>
      <right/>
      <top/>
      <bottom/>
      <diagonal/>
    </border>
    <border>
      <left/>
      <right style="thick">
        <color theme="6"/>
      </right>
      <top/>
      <bottom/>
      <diagonal/>
    </border>
    <border>
      <left style="thick">
        <color theme="6"/>
      </left>
      <right/>
      <top style="medium">
        <color rgb="FF000000"/>
      </top>
      <bottom/>
      <diagonal/>
    </border>
    <border>
      <left/>
      <right style="thick">
        <color theme="6"/>
      </right>
      <top style="medium">
        <color rgb="FF000000"/>
      </top>
      <bottom/>
      <diagonal/>
    </border>
    <border>
      <left style="thick">
        <color theme="6"/>
      </left>
      <right/>
      <top/>
      <bottom style="hair">
        <color rgb="FF000000"/>
      </bottom>
      <diagonal/>
    </border>
    <border>
      <left/>
      <right style="thick">
        <color theme="6"/>
      </right>
      <top/>
      <bottom style="hair">
        <color rgb="FF000000"/>
      </bottom>
      <diagonal/>
    </border>
    <border>
      <left style="medium">
        <color auto="1"/>
      </left>
      <right style="thick">
        <color theme="6"/>
      </right>
      <top/>
      <bottom/>
      <diagonal/>
    </border>
    <border>
      <left style="thick">
        <color theme="6"/>
      </left>
      <right style="medium">
        <color auto="1"/>
      </right>
      <top/>
      <bottom style="dashed">
        <color auto="1"/>
      </bottom>
      <diagonal/>
    </border>
    <border>
      <left style="medium">
        <color auto="1"/>
      </left>
      <right style="thick">
        <color theme="6"/>
      </right>
      <top/>
      <bottom style="dashed">
        <color auto="1"/>
      </bottom>
      <diagonal/>
    </border>
    <border>
      <left style="thick">
        <color theme="6"/>
      </left>
      <right/>
      <top/>
      <bottom style="dashed">
        <color auto="1"/>
      </bottom>
      <diagonal/>
    </border>
    <border>
      <left style="thick">
        <color theme="6"/>
      </left>
      <right style="medium">
        <color auto="1"/>
      </right>
      <top/>
      <bottom/>
      <diagonal/>
    </border>
    <border>
      <left style="thick">
        <color theme="6"/>
      </left>
      <right/>
      <top style="dashed">
        <color auto="1"/>
      </top>
      <bottom/>
      <diagonal/>
    </border>
    <border>
      <left style="medium">
        <color auto="1"/>
      </left>
      <right style="thick">
        <color theme="6"/>
      </right>
      <top style="dashed">
        <color auto="1"/>
      </top>
      <bottom/>
      <diagonal/>
    </border>
    <border>
      <left style="medium">
        <color auto="1"/>
      </left>
      <right style="thick">
        <color theme="6"/>
      </right>
      <top/>
      <bottom style="dashed">
        <color rgb="FF000000"/>
      </bottom>
      <diagonal/>
    </border>
    <border>
      <left style="thick">
        <color theme="6"/>
      </left>
      <right/>
      <top style="dashed">
        <color auto="1"/>
      </top>
      <bottom style="medium">
        <color auto="1"/>
      </bottom>
      <diagonal/>
    </border>
    <border>
      <left style="medium">
        <color auto="1"/>
      </left>
      <right style="thick">
        <color theme="6"/>
      </right>
      <top style="dashed">
        <color auto="1"/>
      </top>
      <bottom style="medium">
        <color auto="1"/>
      </bottom>
      <diagonal/>
    </border>
    <border>
      <left style="thick">
        <color theme="6"/>
      </left>
      <right/>
      <top style="medium">
        <color rgb="FF000000"/>
      </top>
      <bottom style="dashed">
        <color rgb="FF000000"/>
      </bottom>
      <diagonal/>
    </border>
    <border>
      <left/>
      <right style="thick">
        <color theme="6"/>
      </right>
      <top style="medium">
        <color rgb="FF000000"/>
      </top>
      <bottom style="dashed">
        <color rgb="FF000000"/>
      </bottom>
      <diagonal/>
    </border>
    <border>
      <left style="thick">
        <color theme="6"/>
      </left>
      <right style="medium">
        <color auto="1"/>
      </right>
      <top style="dashed">
        <color auto="1"/>
      </top>
      <bottom style="dashed">
        <color auto="1"/>
      </bottom>
      <diagonal/>
    </border>
    <border>
      <left style="medium">
        <color auto="1"/>
      </left>
      <right style="thick">
        <color theme="6"/>
      </right>
      <top style="dashed">
        <color auto="1"/>
      </top>
      <bottom style="dashed">
        <color auto="1"/>
      </bottom>
      <diagonal/>
    </border>
    <border>
      <left style="thick">
        <color theme="6"/>
      </left>
      <right style="medium">
        <color auto="1"/>
      </right>
      <top style="dashed">
        <color auto="1"/>
      </top>
      <bottom style="medium">
        <color auto="1"/>
      </bottom>
      <diagonal/>
    </border>
    <border>
      <left style="thick">
        <color theme="6"/>
      </left>
      <right/>
      <top style="medium">
        <color rgb="FF000000"/>
      </top>
      <bottom style="dashed">
        <color auto="1"/>
      </bottom>
      <diagonal/>
    </border>
    <border>
      <left/>
      <right style="thick">
        <color theme="6"/>
      </right>
      <top style="medium">
        <color rgb="FF000000"/>
      </top>
      <bottom style="dashed">
        <color auto="1"/>
      </bottom>
      <diagonal/>
    </border>
    <border>
      <left style="thick">
        <color theme="6"/>
      </left>
      <right/>
      <top style="medium">
        <color auto="1"/>
      </top>
      <bottom/>
      <diagonal/>
    </border>
    <border>
      <left style="thick">
        <color theme="6"/>
      </left>
      <right/>
      <top/>
      <bottom style="medium">
        <color indexed="64"/>
      </bottom>
      <diagonal/>
    </border>
    <border>
      <left/>
      <right/>
      <top/>
      <bottom style="medium">
        <color indexed="64"/>
      </bottom>
      <diagonal/>
    </border>
    <border>
      <left/>
      <right style="thick">
        <color theme="6"/>
      </right>
      <top/>
      <bottom style="medium">
        <color indexed="64"/>
      </bottom>
      <diagonal/>
    </border>
    <border>
      <left style="thick">
        <color theme="6"/>
      </left>
      <right style="medium">
        <color auto="1"/>
      </right>
      <top style="medium">
        <color rgb="FF000000"/>
      </top>
      <bottom/>
      <diagonal/>
    </border>
    <border>
      <left style="medium">
        <color auto="1"/>
      </left>
      <right style="thick">
        <color theme="6"/>
      </right>
      <top style="medium">
        <color rgb="FF000000"/>
      </top>
      <bottom/>
      <diagonal/>
    </border>
    <border>
      <left style="medium">
        <color auto="1"/>
      </left>
      <right style="thick">
        <color theme="6"/>
      </right>
      <top style="medium">
        <color auto="1"/>
      </top>
      <bottom/>
      <diagonal/>
    </border>
    <border>
      <left style="thick">
        <color theme="6"/>
      </left>
      <right/>
      <top style="dashed">
        <color auto="1"/>
      </top>
      <bottom style="dashed">
        <color auto="1"/>
      </bottom>
      <diagonal/>
    </border>
    <border>
      <left style="thick">
        <color theme="6"/>
      </left>
      <right style="medium">
        <color auto="1"/>
      </right>
      <top style="dashed">
        <color auto="1"/>
      </top>
      <bottom style="thick">
        <color theme="6"/>
      </bottom>
      <diagonal/>
    </border>
    <border>
      <left style="medium">
        <color auto="1"/>
      </left>
      <right style="medium">
        <color auto="1"/>
      </right>
      <top style="dashed">
        <color auto="1"/>
      </top>
      <bottom style="thick">
        <color theme="6"/>
      </bottom>
      <diagonal/>
    </border>
    <border>
      <left style="medium">
        <color auto="1"/>
      </left>
      <right style="thick">
        <color theme="6"/>
      </right>
      <top style="dashed">
        <color auto="1"/>
      </top>
      <bottom style="thick">
        <color theme="6"/>
      </bottom>
      <diagonal/>
    </border>
    <border>
      <left style="thick">
        <color theme="6"/>
      </left>
      <right/>
      <top style="thick">
        <color theme="6"/>
      </top>
      <bottom/>
      <diagonal/>
    </border>
    <border>
      <left/>
      <right/>
      <top style="thick">
        <color theme="6"/>
      </top>
      <bottom/>
      <diagonal/>
    </border>
    <border>
      <left/>
      <right style="thick">
        <color theme="6"/>
      </right>
      <top style="thick">
        <color theme="6"/>
      </top>
      <bottom/>
      <diagonal/>
    </border>
    <border>
      <left/>
      <right style="thick">
        <color theme="6"/>
      </right>
      <top style="dashed">
        <color auto="1"/>
      </top>
      <bottom/>
      <diagonal/>
    </border>
    <border>
      <left/>
      <right style="thick">
        <color theme="6"/>
      </right>
      <top/>
      <bottom style="dashed">
        <color auto="1"/>
      </bottom>
      <diagonal/>
    </border>
    <border>
      <left/>
      <right style="thick">
        <color theme="6"/>
      </right>
      <top style="thin">
        <color auto="1"/>
      </top>
      <bottom style="thin">
        <color auto="1"/>
      </bottom>
      <diagonal/>
    </border>
    <border>
      <left/>
      <right style="thick">
        <color theme="6"/>
      </right>
      <top style="medium">
        <color auto="1"/>
      </top>
      <bottom style="medium">
        <color rgb="FF000000"/>
      </bottom>
      <diagonal/>
    </border>
    <border>
      <left/>
      <right style="thick">
        <color theme="6"/>
      </right>
      <top/>
      <bottom style="medium">
        <color rgb="FF000000"/>
      </bottom>
      <diagonal/>
    </border>
    <border>
      <left/>
      <right style="thick">
        <color theme="6"/>
      </right>
      <top style="dashed">
        <color auto="1"/>
      </top>
      <bottom style="dashed">
        <color auto="1"/>
      </bottom>
      <diagonal/>
    </border>
    <border>
      <left/>
      <right style="thick">
        <color theme="6"/>
      </right>
      <top style="dashed">
        <color auto="1"/>
      </top>
      <bottom style="medium">
        <color indexed="64"/>
      </bottom>
      <diagonal/>
    </border>
    <border>
      <left/>
      <right style="thick">
        <color theme="6"/>
      </right>
      <top style="medium">
        <color auto="1"/>
      </top>
      <bottom style="dashed">
        <color auto="1"/>
      </bottom>
      <diagonal/>
    </border>
    <border>
      <left style="medium">
        <color auto="1"/>
      </left>
      <right/>
      <top style="dashed">
        <color auto="1"/>
      </top>
      <bottom style="thick">
        <color theme="6"/>
      </bottom>
      <diagonal/>
    </border>
    <border>
      <left/>
      <right style="thick">
        <color theme="6"/>
      </right>
      <top style="dashed">
        <color auto="1"/>
      </top>
      <bottom style="thick">
        <color theme="6"/>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dashed">
        <color auto="1"/>
      </left>
      <right style="medium">
        <color auto="1"/>
      </right>
      <top/>
      <bottom style="medium">
        <color auto="1"/>
      </bottom>
      <diagonal/>
    </border>
    <border>
      <left style="medium">
        <color auto="1"/>
      </left>
      <right style="medium">
        <color indexed="64"/>
      </right>
      <top style="thin">
        <color auto="1"/>
      </top>
      <bottom style="medium">
        <color auto="1"/>
      </bottom>
      <diagonal/>
    </border>
    <border>
      <left style="thick">
        <color theme="6"/>
      </left>
      <right style="dashed">
        <color auto="1"/>
      </right>
      <top style="thin">
        <color auto="1"/>
      </top>
      <bottom style="thin">
        <color auto="1"/>
      </bottom>
      <diagonal/>
    </border>
    <border>
      <left style="medium">
        <color auto="1"/>
      </left>
      <right style="dashed">
        <color auto="1"/>
      </right>
      <top style="thin">
        <color auto="1"/>
      </top>
      <bottom style="thin">
        <color auto="1"/>
      </bottom>
      <diagonal/>
    </border>
    <border>
      <left style="medium">
        <color auto="1"/>
      </left>
      <right style="thick">
        <color theme="6"/>
      </right>
      <top style="thin">
        <color auto="1"/>
      </top>
      <bottom style="thin">
        <color auto="1"/>
      </bottom>
      <diagonal/>
    </border>
    <border>
      <left style="medium">
        <color auto="1"/>
      </left>
      <right style="dashed">
        <color auto="1"/>
      </right>
      <top/>
      <bottom style="medium">
        <color auto="1"/>
      </bottom>
      <diagonal/>
    </border>
    <border>
      <left style="medium">
        <color rgb="FF000000"/>
      </left>
      <right/>
      <top style="thin">
        <color indexed="64"/>
      </top>
      <bottom/>
      <diagonal/>
    </border>
    <border>
      <left/>
      <right style="medium">
        <color rgb="FF000000"/>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medium">
        <color rgb="FF000000"/>
      </right>
      <top style="thin">
        <color indexed="64"/>
      </top>
      <bottom style="thin">
        <color indexed="64"/>
      </bottom>
      <diagonal/>
    </border>
  </borders>
  <cellStyleXfs count="363">
    <xf numFmtId="0" fontId="0" fillId="0" borderId="0"/>
    <xf numFmtId="0" fontId="1" fillId="0" borderId="0"/>
    <xf numFmtId="0" fontId="27" fillId="0" borderId="0" applyNumberFormat="0" applyFill="0" applyBorder="0" applyAlignment="0" applyProtection="0"/>
    <xf numFmtId="0" fontId="29" fillId="0" borderId="0"/>
    <xf numFmtId="0" fontId="30" fillId="0" borderId="0"/>
    <xf numFmtId="0" fontId="29"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32" fillId="0" borderId="0" applyNumberFormat="0" applyFill="0" applyBorder="0" applyAlignment="0" applyProtection="0"/>
    <xf numFmtId="0" fontId="7" fillId="5" borderId="4" applyNumberFormat="0" applyAlignment="0" applyProtection="0"/>
    <xf numFmtId="0" fontId="10" fillId="0" borderId="6" applyNumberFormat="0" applyFill="0" applyAlignment="0" applyProtection="0"/>
    <xf numFmtId="0" fontId="28" fillId="4" borderId="0" applyNumberFormat="0" applyBorder="0" applyAlignment="0" applyProtection="0"/>
    <xf numFmtId="0" fontId="29" fillId="0" borderId="0"/>
    <xf numFmtId="0" fontId="29" fillId="0" borderId="0"/>
    <xf numFmtId="0" fontId="29" fillId="0" borderId="0"/>
    <xf numFmtId="0" fontId="29" fillId="0" borderId="0"/>
    <xf numFmtId="0" fontId="1" fillId="0" borderId="0"/>
    <xf numFmtId="0" fontId="1"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29" fillId="8" borderId="8" applyNumberFormat="0" applyFont="0" applyAlignment="0" applyProtection="0"/>
    <xf numFmtId="0" fontId="8" fillId="6" borderId="5" applyNumberFormat="0" applyAlignment="0" applyProtection="0"/>
    <xf numFmtId="0" fontId="14" fillId="0" borderId="9" applyNumberFormat="0" applyFill="0" applyAlignment="0" applyProtection="0"/>
    <xf numFmtId="0" fontId="12" fillId="0" borderId="0" applyNumberFormat="0" applyFill="0" applyBorder="0" applyAlignment="0" applyProtection="0"/>
    <xf numFmtId="0" fontId="33" fillId="0" borderId="1" applyNumberFormat="0" applyFill="0" applyAlignment="0" applyProtection="0"/>
    <xf numFmtId="0" fontId="34" fillId="0" borderId="2" applyNumberFormat="0" applyFill="0" applyAlignment="0" applyProtection="0"/>
    <xf numFmtId="0" fontId="35" fillId="0" borderId="3" applyNumberFormat="0" applyFill="0" applyAlignment="0" applyProtection="0"/>
    <xf numFmtId="0" fontId="35" fillId="0" borderId="0" applyNumberFormat="0" applyFill="0" applyBorder="0" applyAlignment="0" applyProtection="0"/>
    <xf numFmtId="0" fontId="36" fillId="2" borderId="0" applyNumberFormat="0" applyBorder="0" applyAlignment="0" applyProtection="0"/>
    <xf numFmtId="0" fontId="37" fillId="3" borderId="0" applyNumberFormat="0" applyBorder="0" applyAlignment="0" applyProtection="0"/>
    <xf numFmtId="0" fontId="38" fillId="4" borderId="0" applyNumberFormat="0" applyBorder="0" applyAlignment="0" applyProtection="0"/>
    <xf numFmtId="0" fontId="39" fillId="5" borderId="4" applyNumberFormat="0" applyAlignment="0" applyProtection="0"/>
    <xf numFmtId="0" fontId="40" fillId="6" borderId="5" applyNumberFormat="0" applyAlignment="0" applyProtection="0"/>
    <xf numFmtId="0" fontId="41" fillId="6" borderId="4" applyNumberFormat="0" applyAlignment="0" applyProtection="0"/>
    <xf numFmtId="0" fontId="42" fillId="0" borderId="6" applyNumberFormat="0" applyFill="0" applyAlignment="0" applyProtection="0"/>
    <xf numFmtId="0" fontId="43" fillId="7" borderId="7" applyNumberFormat="0" applyAlignment="0" applyProtection="0"/>
    <xf numFmtId="0" fontId="24" fillId="0" borderId="0" applyNumberFormat="0" applyFill="0" applyBorder="0" applyAlignment="0" applyProtection="0"/>
    <xf numFmtId="0" fontId="44" fillId="0" borderId="0" applyNumberFormat="0" applyFill="0" applyBorder="0" applyAlignment="0" applyProtection="0"/>
    <xf numFmtId="0" fontId="31" fillId="0" borderId="9" applyNumberFormat="0" applyFill="0" applyAlignment="0" applyProtection="0"/>
    <xf numFmtId="0" fontId="45"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45" fillId="12" borderId="0" applyNumberFormat="0" applyBorder="0" applyAlignment="0" applyProtection="0"/>
    <xf numFmtId="0" fontId="45"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45" fillId="32" borderId="0" applyNumberFormat="0" applyBorder="0" applyAlignment="0" applyProtection="0"/>
    <xf numFmtId="0" fontId="64" fillId="0" borderId="0"/>
    <xf numFmtId="0" fontId="57" fillId="0" borderId="36" applyNumberFormat="0" applyFill="0" applyAlignment="0" applyProtection="0"/>
    <xf numFmtId="0" fontId="63" fillId="0" borderId="40" applyNumberFormat="0" applyFill="0" applyAlignment="0" applyProtection="0"/>
    <xf numFmtId="0" fontId="55" fillId="0" borderId="34" applyNumberFormat="0" applyFill="0" applyAlignment="0" applyProtection="0"/>
    <xf numFmtId="0" fontId="54" fillId="40" borderId="0" applyNumberFormat="0" applyBorder="0" applyAlignment="0" applyProtection="0"/>
    <xf numFmtId="0" fontId="48" fillId="48" borderId="0" applyNumberFormat="0" applyBorder="0" applyAlignment="0" applyProtection="0"/>
    <xf numFmtId="0" fontId="48" fillId="46" borderId="0" applyNumberFormat="0" applyBorder="0" applyAlignment="0" applyProtection="0"/>
    <xf numFmtId="0" fontId="48" fillId="43" borderId="0" applyNumberFormat="0" applyBorder="0" applyAlignment="0" applyProtection="0"/>
    <xf numFmtId="0" fontId="48" fillId="37" borderId="0" applyNumberFormat="0" applyBorder="0" applyAlignment="0" applyProtection="0"/>
    <xf numFmtId="0" fontId="48" fillId="42" borderId="0" applyNumberFormat="0" applyBorder="0" applyAlignment="0" applyProtection="0"/>
    <xf numFmtId="9" fontId="20" fillId="0" borderId="0" applyFont="0" applyFill="0" applyBorder="0" applyAlignment="0" applyProtection="0"/>
    <xf numFmtId="0" fontId="59" fillId="0" borderId="0" applyNumberFormat="0" applyFill="0" applyBorder="0" applyAlignment="0" applyProtection="0"/>
    <xf numFmtId="0" fontId="16" fillId="0" borderId="0"/>
    <xf numFmtId="9" fontId="20" fillId="0" borderId="0" applyFont="0" applyFill="0" applyBorder="0" applyAlignment="0" applyProtection="0"/>
    <xf numFmtId="164" fontId="20"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16" fillId="0" borderId="0"/>
    <xf numFmtId="0" fontId="20" fillId="0" borderId="0"/>
    <xf numFmtId="0" fontId="26" fillId="0" borderId="0"/>
    <xf numFmtId="0" fontId="26" fillId="0" borderId="0"/>
    <xf numFmtId="0" fontId="46" fillId="0" borderId="0" applyNumberFormat="0" applyFill="0" applyBorder="0" applyAlignment="0" applyProtection="0">
      <alignment vertical="top"/>
      <protection locked="0"/>
    </xf>
    <xf numFmtId="0" fontId="62" fillId="0" borderId="0" applyNumberFormat="0" applyFill="0" applyBorder="0" applyAlignment="0" applyProtection="0"/>
    <xf numFmtId="9" fontId="20" fillId="0" borderId="0" applyFont="0" applyFill="0" applyBorder="0" applyAlignment="0" applyProtection="0"/>
    <xf numFmtId="0" fontId="61" fillId="50" borderId="39" applyNumberFormat="0" applyAlignment="0" applyProtection="0"/>
    <xf numFmtId="0" fontId="26" fillId="38" borderId="38" applyNumberFormat="0" applyFont="0" applyAlignment="0" applyProtection="0"/>
    <xf numFmtId="0" fontId="60" fillId="41" borderId="0" applyNumberFormat="0" applyBorder="0" applyAlignment="0" applyProtection="0"/>
    <xf numFmtId="0" fontId="59" fillId="0" borderId="37" applyNumberFormat="0" applyFill="0" applyAlignment="0" applyProtection="0"/>
    <xf numFmtId="0" fontId="58" fillId="41" borderId="32" applyNumberFormat="0" applyAlignment="0" applyProtection="0"/>
    <xf numFmtId="0" fontId="57" fillId="0" borderId="0" applyNumberFormat="0" applyFill="0" applyBorder="0" applyAlignment="0" applyProtection="0"/>
    <xf numFmtId="0" fontId="56" fillId="0" borderId="35" applyNumberFormat="0" applyFill="0" applyAlignment="0" applyProtection="0"/>
    <xf numFmtId="0" fontId="50" fillId="50" borderId="32" applyNumberFormat="0" applyAlignment="0" applyProtection="0"/>
    <xf numFmtId="0" fontId="53" fillId="0" borderId="0" applyNumberFormat="0" applyFill="0" applyBorder="0" applyAlignment="0" applyProtection="0"/>
    <xf numFmtId="40" fontId="52" fillId="0" borderId="0" applyFont="0" applyFill="0" applyBorder="0" applyAlignment="0" applyProtection="0"/>
    <xf numFmtId="0" fontId="51" fillId="51" borderId="33" applyNumberFormat="0" applyAlignment="0" applyProtection="0"/>
    <xf numFmtId="0" fontId="49" fillId="49" borderId="0" applyNumberFormat="0" applyBorder="0" applyAlignment="0" applyProtection="0"/>
    <xf numFmtId="0" fontId="48" fillId="47"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0" borderId="0" applyNumberFormat="0" applyBorder="0" applyAlignment="0" applyProtection="0"/>
    <xf numFmtId="0" fontId="48" fillId="44" borderId="0" applyNumberFormat="0" applyBorder="0" applyAlignment="0" applyProtection="0"/>
    <xf numFmtId="0" fontId="48" fillId="43" borderId="0" applyNumberFormat="0" applyBorder="0" applyAlignment="0" applyProtection="0"/>
    <xf numFmtId="0" fontId="48" fillId="40" borderId="0" applyNumberFormat="0" applyBorder="0" applyAlignment="0" applyProtection="0"/>
    <xf numFmtId="0" fontId="47" fillId="38" borderId="0" applyNumberFormat="0" applyBorder="0" applyAlignment="0" applyProtection="0"/>
    <xf numFmtId="0" fontId="47" fillId="40" borderId="0" applyNumberFormat="0" applyBorder="0" applyAlignment="0" applyProtection="0"/>
    <xf numFmtId="0" fontId="47" fillId="42" borderId="0" applyNumberFormat="0" applyBorder="0" applyAlignment="0" applyProtection="0"/>
    <xf numFmtId="0" fontId="47" fillId="41" borderId="0" applyNumberFormat="0" applyBorder="0" applyAlignment="0" applyProtection="0"/>
    <xf numFmtId="0" fontId="47" fillId="37" borderId="0" applyNumberFormat="0" applyBorder="0" applyAlignment="0" applyProtection="0"/>
    <xf numFmtId="0" fontId="47" fillId="40" borderId="0" applyNumberFormat="0" applyBorder="0" applyAlignment="0" applyProtection="0"/>
    <xf numFmtId="0" fontId="47" fillId="38" borderId="0" applyNumberFormat="0" applyBorder="0" applyAlignment="0" applyProtection="0"/>
    <xf numFmtId="0" fontId="47" fillId="40" borderId="0" applyNumberFormat="0" applyBorder="0" applyAlignment="0" applyProtection="0"/>
    <xf numFmtId="0" fontId="47" fillId="39" borderId="0" applyNumberFormat="0" applyBorder="0" applyAlignment="0" applyProtection="0"/>
    <xf numFmtId="0" fontId="47" fillId="38" borderId="0" applyNumberFormat="0" applyBorder="0" applyAlignment="0" applyProtection="0"/>
    <xf numFmtId="0" fontId="47" fillId="37" borderId="0" applyNumberFormat="0" applyBorder="0" applyAlignment="0" applyProtection="0"/>
    <xf numFmtId="0" fontId="47" fillId="36" borderId="0" applyNumberFormat="0" applyBorder="0" applyAlignment="0" applyProtection="0"/>
    <xf numFmtId="0" fontId="20" fillId="0" borderId="0"/>
    <xf numFmtId="0" fontId="20" fillId="0" borderId="0"/>
    <xf numFmtId="0" fontId="20" fillId="0" borderId="0"/>
    <xf numFmtId="0" fontId="20" fillId="0" borderId="0" applyFill="0"/>
    <xf numFmtId="0" fontId="20" fillId="0" borderId="0"/>
    <xf numFmtId="0" fontId="29" fillId="0" borderId="0"/>
    <xf numFmtId="0" fontId="66" fillId="0" borderId="0" applyNumberFormat="0" applyFill="0" applyBorder="0" applyAlignment="0" applyProtection="0"/>
    <xf numFmtId="164" fontId="20" fillId="0" borderId="0" applyFont="0" applyFill="0" applyBorder="0" applyAlignment="0" applyProtection="0"/>
  </cellStyleXfs>
  <cellXfs count="465">
    <xf numFmtId="0" fontId="0" fillId="0" borderId="0" xfId="0"/>
    <xf numFmtId="0" fontId="0" fillId="0" borderId="0" xfId="0" applyAlignment="1">
      <alignment vertical="top" wrapText="1"/>
    </xf>
    <xf numFmtId="0" fontId="20" fillId="33" borderId="12" xfId="0" applyFont="1" applyFill="1" applyBorder="1" applyAlignment="1">
      <alignment horizontal="left" vertical="center" wrapText="1"/>
    </xf>
    <xf numFmtId="0" fontId="20" fillId="33" borderId="0" xfId="0" applyFont="1" applyFill="1" applyAlignment="1">
      <alignment horizontal="left" vertical="top" wrapText="1"/>
    </xf>
    <xf numFmtId="9" fontId="20" fillId="33" borderId="12" xfId="0" applyNumberFormat="1" applyFont="1" applyFill="1" applyBorder="1" applyAlignment="1">
      <alignment horizontal="left" vertical="center" wrapText="1"/>
    </xf>
    <xf numFmtId="9" fontId="20" fillId="33" borderId="12" xfId="0" applyNumberFormat="1" applyFont="1" applyFill="1" applyBorder="1" applyAlignment="1">
      <alignment horizontal="left" vertical="center"/>
    </xf>
    <xf numFmtId="165" fontId="23" fillId="33" borderId="28" xfId="0" applyNumberFormat="1" applyFont="1" applyFill="1" applyBorder="1" applyAlignment="1">
      <alignment horizontal="left" vertical="center"/>
    </xf>
    <xf numFmtId="0" fontId="20" fillId="33" borderId="18" xfId="0" applyFont="1" applyFill="1" applyBorder="1" applyAlignment="1">
      <alignment horizontal="left" vertical="top" wrapText="1"/>
    </xf>
    <xf numFmtId="0" fontId="19" fillId="33" borderId="20" xfId="0" applyFont="1" applyFill="1" applyBorder="1" applyAlignment="1">
      <alignment horizontal="left" vertical="center" wrapText="1"/>
    </xf>
    <xf numFmtId="0" fontId="19" fillId="33" borderId="17"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5" xfId="0" applyFont="1" applyBorder="1" applyAlignment="1">
      <alignment horizontal="left" vertical="center" wrapText="1"/>
    </xf>
    <xf numFmtId="0" fontId="20" fillId="33" borderId="20" xfId="0" applyFont="1" applyFill="1" applyBorder="1" applyAlignment="1">
      <alignment horizontal="left" vertical="top" wrapText="1"/>
    </xf>
    <xf numFmtId="3" fontId="20" fillId="33" borderId="21" xfId="0" applyNumberFormat="1" applyFont="1" applyFill="1" applyBorder="1" applyAlignment="1">
      <alignment horizontal="left" vertical="center"/>
    </xf>
    <xf numFmtId="0" fontId="20" fillId="0" borderId="44" xfId="0" applyFont="1" applyBorder="1" applyAlignment="1">
      <alignment horizontal="left" vertical="center" wrapText="1"/>
    </xf>
    <xf numFmtId="0" fontId="20" fillId="0" borderId="19" xfId="0" applyFont="1" applyBorder="1" applyAlignment="1">
      <alignment horizontal="left" vertical="center" wrapText="1"/>
    </xf>
    <xf numFmtId="1" fontId="20" fillId="0" borderId="20" xfId="0" applyNumberFormat="1" applyFont="1" applyBorder="1" applyAlignment="1">
      <alignment horizontal="left" vertical="center" wrapText="1"/>
    </xf>
    <xf numFmtId="9" fontId="20" fillId="0" borderId="27" xfId="0" applyNumberFormat="1" applyFont="1" applyBorder="1" applyAlignment="1">
      <alignment horizontal="left" vertical="center" wrapText="1"/>
    </xf>
    <xf numFmtId="1" fontId="20" fillId="33" borderId="20" xfId="0" applyNumberFormat="1" applyFont="1" applyFill="1" applyBorder="1" applyAlignment="1">
      <alignment horizontal="left" vertical="center" wrapText="1"/>
    </xf>
    <xf numFmtId="0" fontId="20" fillId="33" borderId="20" xfId="0" applyFont="1" applyFill="1" applyBorder="1" applyAlignment="1">
      <alignment horizontal="left" vertical="center" wrapText="1"/>
    </xf>
    <xf numFmtId="0" fontId="67" fillId="0" borderId="0" xfId="0" applyFont="1"/>
    <xf numFmtId="3" fontId="20" fillId="33" borderId="20" xfId="0" applyNumberFormat="1" applyFont="1" applyFill="1" applyBorder="1" applyAlignment="1">
      <alignment horizontal="left" vertical="center" wrapText="1"/>
    </xf>
    <xf numFmtId="1" fontId="20" fillId="0" borderId="45" xfId="0" applyNumberFormat="1" applyFont="1" applyBorder="1" applyAlignment="1">
      <alignment horizontal="left" vertical="center" wrapText="1"/>
    </xf>
    <xf numFmtId="0" fontId="19" fillId="33" borderId="47" xfId="0" applyFont="1" applyFill="1" applyBorder="1" applyAlignment="1">
      <alignment horizontal="left" vertical="center" wrapText="1"/>
    </xf>
    <xf numFmtId="0" fontId="0" fillId="33" borderId="0" xfId="0" applyFill="1" applyAlignment="1">
      <alignment horizontal="left"/>
    </xf>
    <xf numFmtId="0" fontId="20" fillId="33" borderId="22" xfId="0" applyFont="1" applyFill="1" applyBorder="1" applyAlignment="1">
      <alignment horizontal="left" vertical="top" wrapText="1"/>
    </xf>
    <xf numFmtId="0" fontId="22" fillId="33" borderId="20" xfId="0" applyFont="1" applyFill="1" applyBorder="1" applyAlignment="1">
      <alignment horizontal="left" vertical="top" wrapText="1" indent="1"/>
    </xf>
    <xf numFmtId="0" fontId="22" fillId="33" borderId="19" xfId="0" applyFont="1" applyFill="1" applyBorder="1" applyAlignment="1">
      <alignment horizontal="left" vertical="top" wrapText="1" indent="1"/>
    </xf>
    <xf numFmtId="0" fontId="20" fillId="33" borderId="27" xfId="0" applyFont="1" applyFill="1" applyBorder="1" applyAlignment="1">
      <alignment horizontal="left" vertical="top" wrapText="1"/>
    </xf>
    <xf numFmtId="0" fontId="20" fillId="33" borderId="25" xfId="0" applyFont="1" applyFill="1" applyBorder="1" applyAlignment="1">
      <alignment horizontal="left" vertical="top" wrapText="1"/>
    </xf>
    <xf numFmtId="165" fontId="20" fillId="33" borderId="20" xfId="0" applyNumberFormat="1" applyFont="1" applyFill="1" applyBorder="1" applyAlignment="1">
      <alignment horizontal="left" vertical="top" wrapText="1"/>
    </xf>
    <xf numFmtId="0" fontId="20" fillId="33" borderId="25" xfId="0" applyFont="1" applyFill="1" applyBorder="1" applyAlignment="1">
      <alignment horizontal="left" vertical="center" wrapText="1"/>
    </xf>
    <xf numFmtId="0" fontId="20" fillId="33" borderId="27" xfId="0" applyFont="1" applyFill="1" applyBorder="1" applyAlignment="1">
      <alignment horizontal="left" vertical="center" wrapText="1"/>
    </xf>
    <xf numFmtId="0" fontId="20" fillId="33" borderId="45" xfId="0" applyFont="1" applyFill="1" applyBorder="1" applyAlignment="1">
      <alignment horizontal="left" vertical="top" wrapText="1"/>
    </xf>
    <xf numFmtId="0" fontId="20" fillId="33" borderId="44" xfId="0" applyFont="1" applyFill="1" applyBorder="1" applyAlignment="1">
      <alignment horizontal="left" vertical="center" wrapText="1"/>
    </xf>
    <xf numFmtId="1" fontId="20" fillId="0" borderId="25" xfId="0" applyNumberFormat="1" applyFont="1" applyBorder="1" applyAlignment="1">
      <alignment horizontal="left" vertical="center" wrapText="1"/>
    </xf>
    <xf numFmtId="0" fontId="0" fillId="33" borderId="30" xfId="0" applyFill="1" applyBorder="1"/>
    <xf numFmtId="0" fontId="18" fillId="53" borderId="49" xfId="0" applyFont="1" applyFill="1" applyBorder="1" applyAlignment="1">
      <alignment horizontal="left" vertical="center" wrapText="1"/>
    </xf>
    <xf numFmtId="0" fontId="19" fillId="54" borderId="14" xfId="0" applyFont="1" applyFill="1" applyBorder="1" applyAlignment="1">
      <alignment horizontal="left" vertical="top" wrapText="1"/>
    </xf>
    <xf numFmtId="0" fontId="23" fillId="54" borderId="15" xfId="0" applyFont="1" applyFill="1" applyBorder="1" applyAlignment="1">
      <alignment horizontal="left" vertical="center"/>
    </xf>
    <xf numFmtId="0" fontId="23" fillId="54" borderId="48" xfId="0" applyFont="1" applyFill="1" applyBorder="1" applyAlignment="1">
      <alignment horizontal="left" vertical="center"/>
    </xf>
    <xf numFmtId="0" fontId="19" fillId="54" borderId="19" xfId="0" applyFont="1" applyFill="1" applyBorder="1" applyAlignment="1">
      <alignment horizontal="left" vertical="top" wrapText="1"/>
    </xf>
    <xf numFmtId="0" fontId="23" fillId="54" borderId="50" xfId="0" applyFont="1" applyFill="1" applyBorder="1" applyAlignment="1">
      <alignment horizontal="left" vertical="center"/>
    </xf>
    <xf numFmtId="0" fontId="23" fillId="54" borderId="51" xfId="0" applyFont="1" applyFill="1" applyBorder="1" applyAlignment="1">
      <alignment horizontal="left" vertical="center"/>
    </xf>
    <xf numFmtId="0" fontId="19" fillId="54" borderId="17" xfId="0" applyFont="1" applyFill="1" applyBorder="1" applyAlignment="1">
      <alignment horizontal="left" vertical="top" wrapText="1"/>
    </xf>
    <xf numFmtId="0" fontId="23" fillId="54" borderId="18" xfId="0" applyFont="1" applyFill="1" applyBorder="1" applyAlignment="1">
      <alignment horizontal="left" vertical="center"/>
    </xf>
    <xf numFmtId="0" fontId="23" fillId="54" borderId="11" xfId="0" applyFont="1" applyFill="1" applyBorder="1" applyAlignment="1">
      <alignment horizontal="left" vertical="center"/>
    </xf>
    <xf numFmtId="0" fontId="21" fillId="54" borderId="15" xfId="0" applyFont="1" applyFill="1" applyBorder="1" applyAlignment="1">
      <alignment horizontal="left" vertical="center"/>
    </xf>
    <xf numFmtId="0" fontId="19" fillId="54" borderId="22" xfId="0" applyFont="1" applyFill="1" applyBorder="1" applyAlignment="1">
      <alignment horizontal="left" vertical="top" wrapText="1"/>
    </xf>
    <xf numFmtId="1" fontId="19" fillId="54" borderId="22" xfId="0" applyNumberFormat="1" applyFont="1" applyFill="1" applyBorder="1" applyAlignment="1">
      <alignment horizontal="left" vertical="top" wrapText="1"/>
    </xf>
    <xf numFmtId="0" fontId="19" fillId="54" borderId="31" xfId="0" applyFont="1" applyFill="1" applyBorder="1" applyAlignment="1">
      <alignment horizontal="left" vertical="top" wrapText="1"/>
    </xf>
    <xf numFmtId="0" fontId="0" fillId="33" borderId="0" xfId="0" applyFill="1"/>
    <xf numFmtId="0" fontId="19" fillId="54" borderId="43" xfId="0" applyFont="1" applyFill="1" applyBorder="1" applyAlignment="1">
      <alignment horizontal="left" vertical="top" wrapText="1"/>
    </xf>
    <xf numFmtId="0" fontId="19" fillId="54" borderId="46" xfId="0" applyFont="1" applyFill="1" applyBorder="1" applyAlignment="1">
      <alignment horizontal="left" vertical="top" wrapText="1"/>
    </xf>
    <xf numFmtId="0" fontId="19" fillId="54" borderId="53" xfId="0" applyFont="1" applyFill="1" applyBorder="1" applyAlignment="1">
      <alignment horizontal="left" vertical="top" wrapText="1"/>
    </xf>
    <xf numFmtId="0" fontId="19" fillId="54" borderId="54" xfId="0" applyFont="1" applyFill="1" applyBorder="1" applyAlignment="1">
      <alignment horizontal="left" vertical="top" wrapText="1"/>
    </xf>
    <xf numFmtId="0" fontId="19" fillId="54" borderId="27" xfId="0" applyFont="1" applyFill="1" applyBorder="1" applyAlignment="1">
      <alignment horizontal="left" vertical="top" wrapText="1"/>
    </xf>
    <xf numFmtId="0" fontId="19" fillId="54" borderId="42" xfId="0" applyFont="1" applyFill="1" applyBorder="1" applyAlignment="1">
      <alignment horizontal="left" vertical="top" wrapText="1"/>
    </xf>
    <xf numFmtId="0" fontId="19" fillId="54" borderId="41" xfId="0" applyFont="1" applyFill="1" applyBorder="1" applyAlignment="1">
      <alignment horizontal="left" vertical="top" wrapText="1"/>
    </xf>
    <xf numFmtId="0" fontId="19" fillId="54" borderId="55" xfId="0" applyFont="1" applyFill="1" applyBorder="1" applyAlignment="1">
      <alignment horizontal="left" vertical="top" wrapText="1"/>
    </xf>
    <xf numFmtId="1" fontId="20" fillId="54" borderId="14" xfId="0" applyNumberFormat="1" applyFont="1" applyFill="1" applyBorder="1" applyAlignment="1">
      <alignment horizontal="left" vertical="top" wrapText="1"/>
    </xf>
    <xf numFmtId="0" fontId="0" fillId="33" borderId="0" xfId="0" applyFill="1" applyAlignment="1">
      <alignment vertical="top" wrapText="1"/>
    </xf>
    <xf numFmtId="0" fontId="0" fillId="33" borderId="0" xfId="0" applyFill="1" applyAlignment="1">
      <alignment horizontal="left" vertical="center"/>
    </xf>
    <xf numFmtId="0" fontId="16" fillId="33" borderId="0" xfId="0" applyFont="1" applyFill="1" applyAlignment="1">
      <alignment vertical="top" wrapText="1"/>
    </xf>
    <xf numFmtId="9" fontId="0" fillId="33" borderId="0" xfId="0" applyNumberFormat="1" applyFill="1"/>
    <xf numFmtId="0" fontId="0" fillId="33" borderId="20" xfId="0" applyFill="1" applyBorder="1"/>
    <xf numFmtId="0" fontId="12" fillId="33" borderId="0" xfId="0" applyFont="1" applyFill="1"/>
    <xf numFmtId="3" fontId="20" fillId="33" borderId="20" xfId="1" applyNumberFormat="1" applyFont="1" applyFill="1" applyBorder="1" applyAlignment="1">
      <alignment horizontal="left" vertical="center"/>
    </xf>
    <xf numFmtId="10" fontId="0" fillId="33" borderId="0" xfId="0" applyNumberFormat="1" applyFill="1"/>
    <xf numFmtId="0" fontId="65" fillId="33" borderId="0" xfId="0" applyFont="1" applyFill="1" applyAlignment="1">
      <alignment horizontal="left" vertical="center"/>
    </xf>
    <xf numFmtId="0" fontId="24" fillId="33" borderId="0" xfId="0" applyFont="1" applyFill="1" applyAlignment="1">
      <alignment horizontal="left" vertical="center"/>
    </xf>
    <xf numFmtId="0" fontId="0" fillId="33" borderId="0" xfId="0" applyFill="1" applyAlignment="1">
      <alignment vertical="center" wrapText="1"/>
    </xf>
    <xf numFmtId="9" fontId="20" fillId="33" borderId="25" xfId="1" applyNumberFormat="1" applyFont="1" applyFill="1" applyBorder="1" applyAlignment="1">
      <alignment horizontal="left" vertical="center"/>
    </xf>
    <xf numFmtId="9" fontId="16" fillId="0" borderId="27" xfId="0" applyNumberFormat="1" applyFont="1" applyBorder="1" applyAlignment="1">
      <alignment horizontal="left" vertical="center"/>
    </xf>
    <xf numFmtId="3" fontId="20" fillId="33" borderId="22" xfId="1" applyNumberFormat="1" applyFont="1" applyFill="1" applyBorder="1" applyAlignment="1">
      <alignment horizontal="left" vertical="center"/>
    </xf>
    <xf numFmtId="3" fontId="19" fillId="0" borderId="65" xfId="0" applyNumberFormat="1" applyFont="1" applyBorder="1" applyAlignment="1">
      <alignment horizontal="left" vertical="center"/>
    </xf>
    <xf numFmtId="1" fontId="20" fillId="33" borderId="25" xfId="0" applyNumberFormat="1" applyFont="1" applyFill="1" applyBorder="1" applyAlignment="1">
      <alignment horizontal="left" vertical="center"/>
    </xf>
    <xf numFmtId="9" fontId="20" fillId="0" borderId="22" xfId="0" applyNumberFormat="1" applyFont="1" applyBorder="1" applyAlignment="1">
      <alignment horizontal="left" vertical="center"/>
    </xf>
    <xf numFmtId="9" fontId="20" fillId="0" borderId="20" xfId="0" applyNumberFormat="1" applyFont="1" applyBorder="1" applyAlignment="1">
      <alignment horizontal="left" vertical="center" wrapText="1"/>
    </xf>
    <xf numFmtId="166" fontId="20" fillId="33" borderId="27" xfId="0" applyNumberFormat="1" applyFont="1" applyFill="1" applyBorder="1" applyAlignment="1">
      <alignment horizontal="left" vertical="center" wrapText="1"/>
    </xf>
    <xf numFmtId="165" fontId="25" fillId="33" borderId="20" xfId="0" applyNumberFormat="1" applyFont="1" applyFill="1" applyBorder="1" applyAlignment="1">
      <alignment horizontal="left" vertical="center" wrapText="1"/>
    </xf>
    <xf numFmtId="9" fontId="20" fillId="33" borderId="27" xfId="0" applyNumberFormat="1" applyFont="1" applyFill="1" applyBorder="1" applyAlignment="1">
      <alignment horizontal="left" vertical="center"/>
    </xf>
    <xf numFmtId="9" fontId="23" fillId="33" borderId="17" xfId="0" applyNumberFormat="1" applyFont="1" applyFill="1" applyBorder="1" applyAlignment="1">
      <alignment horizontal="left" vertical="center"/>
    </xf>
    <xf numFmtId="3" fontId="20" fillId="33" borderId="19" xfId="0" applyNumberFormat="1" applyFont="1" applyFill="1" applyBorder="1" applyAlignment="1">
      <alignment horizontal="left" vertical="center"/>
    </xf>
    <xf numFmtId="9" fontId="20" fillId="0" borderId="27" xfId="0" applyNumberFormat="1" applyFont="1" applyBorder="1" applyAlignment="1">
      <alignment horizontal="left" vertical="center"/>
    </xf>
    <xf numFmtId="0" fontId="0" fillId="33" borderId="0" xfId="0" applyFill="1" applyAlignment="1">
      <alignment horizontal="left" vertical="top" wrapText="1"/>
    </xf>
    <xf numFmtId="0" fontId="12" fillId="33" borderId="0" xfId="0" applyFont="1" applyFill="1" applyAlignment="1">
      <alignment horizontal="left" vertical="center"/>
    </xf>
    <xf numFmtId="9" fontId="16" fillId="33" borderId="0" xfId="1" applyNumberFormat="1" applyFont="1" applyFill="1" applyAlignment="1">
      <alignment horizontal="left" vertical="center"/>
    </xf>
    <xf numFmtId="0" fontId="24" fillId="33" borderId="28" xfId="0" applyFont="1" applyFill="1" applyBorder="1" applyAlignment="1">
      <alignment horizontal="left" vertical="center"/>
    </xf>
    <xf numFmtId="0" fontId="24" fillId="33" borderId="18" xfId="0" applyFont="1" applyFill="1" applyBorder="1" applyAlignment="1">
      <alignment horizontal="left" vertical="center"/>
    </xf>
    <xf numFmtId="0" fontId="23" fillId="54" borderId="66" xfId="0" applyFont="1" applyFill="1" applyBorder="1" applyAlignment="1">
      <alignment horizontal="left" vertical="center"/>
    </xf>
    <xf numFmtId="9" fontId="20" fillId="33" borderId="20" xfId="0" applyNumberFormat="1" applyFont="1" applyFill="1" applyBorder="1" applyAlignment="1">
      <alignment horizontal="left" vertical="center"/>
    </xf>
    <xf numFmtId="1" fontId="20" fillId="33" borderId="20" xfId="0" applyNumberFormat="1" applyFont="1" applyFill="1" applyBorder="1" applyAlignment="1">
      <alignment horizontal="left" vertical="center"/>
    </xf>
    <xf numFmtId="1" fontId="20" fillId="33" borderId="20" xfId="1" applyNumberFormat="1" applyFont="1" applyFill="1" applyBorder="1" applyAlignment="1">
      <alignment horizontal="left" vertical="center"/>
    </xf>
    <xf numFmtId="9" fontId="19" fillId="54" borderId="27" xfId="0" applyNumberFormat="1" applyFont="1" applyFill="1" applyBorder="1" applyAlignment="1">
      <alignment horizontal="left" vertical="top" wrapText="1"/>
    </xf>
    <xf numFmtId="0" fontId="20" fillId="33" borderId="24" xfId="0" applyFont="1" applyFill="1" applyBorder="1" applyAlignment="1">
      <alignment horizontal="left" vertical="top" wrapText="1"/>
    </xf>
    <xf numFmtId="0" fontId="23" fillId="54" borderId="67" xfId="0" applyFont="1" applyFill="1" applyBorder="1" applyAlignment="1">
      <alignment horizontal="left" vertical="center"/>
    </xf>
    <xf numFmtId="0" fontId="0" fillId="33" borderId="13" xfId="0" applyFill="1" applyBorder="1"/>
    <xf numFmtId="3" fontId="20" fillId="33" borderId="64" xfId="1" applyNumberFormat="1" applyFont="1" applyFill="1" applyBorder="1" applyAlignment="1">
      <alignment horizontal="left" vertical="center"/>
    </xf>
    <xf numFmtId="3" fontId="20" fillId="33" borderId="20" xfId="1" applyNumberFormat="1" applyFont="1" applyFill="1" applyBorder="1" applyAlignment="1">
      <alignment horizontal="left" vertical="center" wrapText="1"/>
    </xf>
    <xf numFmtId="0" fontId="0" fillId="33" borderId="0" xfId="0" applyFill="1" applyAlignment="1">
      <alignment wrapText="1"/>
    </xf>
    <xf numFmtId="0" fontId="73" fillId="56" borderId="61" xfId="0" applyFont="1" applyFill="1" applyBorder="1" applyAlignment="1">
      <alignment horizontal="left" wrapText="1" indent="1"/>
    </xf>
    <xf numFmtId="0" fontId="72" fillId="56" borderId="62" xfId="0" applyFont="1" applyFill="1" applyBorder="1" applyAlignment="1">
      <alignment horizontal="left"/>
    </xf>
    <xf numFmtId="0" fontId="29" fillId="33" borderId="60" xfId="0" applyFont="1" applyFill="1" applyBorder="1" applyAlignment="1">
      <alignment horizontal="left" wrapText="1" indent="1"/>
    </xf>
    <xf numFmtId="0" fontId="73" fillId="55" borderId="59" xfId="0" applyFont="1" applyFill="1" applyBorder="1" applyAlignment="1">
      <alignment horizontal="left"/>
    </xf>
    <xf numFmtId="0" fontId="74" fillId="33" borderId="60" xfId="0" applyFont="1" applyFill="1" applyBorder="1" applyAlignment="1">
      <alignment horizontal="left" vertical="center" wrapText="1" indent="1"/>
    </xf>
    <xf numFmtId="0" fontId="72" fillId="55" borderId="56" xfId="0" applyFont="1" applyFill="1" applyBorder="1"/>
    <xf numFmtId="0" fontId="72" fillId="33" borderId="0" xfId="0" applyFont="1" applyFill="1" applyAlignment="1">
      <alignment horizontal="left"/>
    </xf>
    <xf numFmtId="0" fontId="72" fillId="33" borderId="68" xfId="0" applyFont="1" applyFill="1" applyBorder="1" applyAlignment="1">
      <alignment horizontal="left"/>
    </xf>
    <xf numFmtId="0" fontId="29" fillId="33" borderId="0" xfId="0" applyFont="1" applyFill="1" applyAlignment="1">
      <alignment horizontal="left"/>
    </xf>
    <xf numFmtId="0" fontId="29" fillId="33" borderId="59" xfId="0" applyFont="1" applyFill="1" applyBorder="1" applyAlignment="1">
      <alignment horizontal="left"/>
    </xf>
    <xf numFmtId="0" fontId="32" fillId="33" borderId="60" xfId="361" applyFont="1" applyFill="1" applyBorder="1" applyAlignment="1">
      <alignment horizontal="left" vertical="center" wrapText="1" indent="1"/>
    </xf>
    <xf numFmtId="0" fontId="72" fillId="33" borderId="59" xfId="0" applyFont="1" applyFill="1" applyBorder="1" applyAlignment="1">
      <alignment horizontal="left"/>
    </xf>
    <xf numFmtId="0" fontId="74" fillId="33" borderId="63" xfId="0" applyFont="1" applyFill="1" applyBorder="1" applyAlignment="1">
      <alignment horizontal="left" wrapText="1" indent="1"/>
    </xf>
    <xf numFmtId="0" fontId="29" fillId="33" borderId="60" xfId="0" applyFont="1" applyFill="1" applyBorder="1" applyAlignment="1">
      <alignment horizontal="left" vertical="center" wrapText="1" indent="1"/>
    </xf>
    <xf numFmtId="0" fontId="74" fillId="33" borderId="63" xfId="0" applyFont="1" applyFill="1" applyBorder="1" applyAlignment="1">
      <alignment horizontal="left" vertical="center" wrapText="1" indent="1"/>
    </xf>
    <xf numFmtId="0" fontId="74" fillId="33" borderId="0" xfId="0" applyFont="1" applyFill="1" applyAlignment="1">
      <alignment horizontal="left" vertical="center" wrapText="1" indent="1"/>
    </xf>
    <xf numFmtId="0" fontId="29" fillId="57" borderId="0" xfId="0" applyFont="1" applyFill="1" applyAlignment="1">
      <alignment horizontal="left" wrapText="1" indent="1"/>
    </xf>
    <xf numFmtId="0" fontId="74" fillId="57" borderId="13" xfId="0" applyFont="1" applyFill="1" applyBorder="1" applyAlignment="1">
      <alignment horizontal="left" vertical="center" wrapText="1" indent="1"/>
    </xf>
    <xf numFmtId="0" fontId="29" fillId="33" borderId="69" xfId="0" applyFont="1" applyFill="1" applyBorder="1" applyAlignment="1">
      <alignment horizontal="left" wrapText="1" indent="1"/>
    </xf>
    <xf numFmtId="0" fontId="72" fillId="59" borderId="70" xfId="0" applyFont="1" applyFill="1" applyBorder="1"/>
    <xf numFmtId="0" fontId="29" fillId="33" borderId="71" xfId="0" applyFont="1" applyFill="1" applyBorder="1" applyAlignment="1">
      <alignment horizontal="left" vertical="center" wrapText="1" indent="1"/>
    </xf>
    <xf numFmtId="0" fontId="73" fillId="56" borderId="72" xfId="0" applyFont="1" applyFill="1" applyBorder="1" applyAlignment="1">
      <alignment horizontal="left" wrapText="1" indent="1"/>
    </xf>
    <xf numFmtId="0" fontId="29" fillId="33" borderId="0" xfId="0" applyFont="1" applyFill="1" applyAlignment="1">
      <alignment wrapText="1"/>
    </xf>
    <xf numFmtId="0" fontId="18" fillId="53" borderId="73" xfId="0" applyFont="1" applyFill="1" applyBorder="1" applyAlignment="1">
      <alignment horizontal="left" vertical="top" wrapText="1"/>
    </xf>
    <xf numFmtId="0" fontId="16" fillId="33" borderId="64" xfId="0" applyFont="1" applyFill="1" applyBorder="1"/>
    <xf numFmtId="0" fontId="16" fillId="33" borderId="28" xfId="0" applyFont="1" applyFill="1" applyBorder="1"/>
    <xf numFmtId="0" fontId="16" fillId="33" borderId="28" xfId="0" applyFont="1" applyFill="1" applyBorder="1" applyAlignment="1">
      <alignment wrapText="1"/>
    </xf>
    <xf numFmtId="0" fontId="16" fillId="33" borderId="74" xfId="0" applyFont="1" applyFill="1" applyBorder="1"/>
    <xf numFmtId="0" fontId="16" fillId="33" borderId="74" xfId="0" applyFont="1" applyFill="1" applyBorder="1" applyAlignment="1">
      <alignment wrapText="1"/>
    </xf>
    <xf numFmtId="0" fontId="20" fillId="33" borderId="64" xfId="0" applyFont="1" applyFill="1" applyBorder="1"/>
    <xf numFmtId="0" fontId="79" fillId="33" borderId="60" xfId="361" applyFont="1" applyFill="1" applyBorder="1" applyAlignment="1">
      <alignment horizontal="left" vertical="center" wrapText="1" indent="1"/>
    </xf>
    <xf numFmtId="167" fontId="20" fillId="33" borderId="12" xfId="0" applyNumberFormat="1" applyFont="1" applyFill="1" applyBorder="1" applyAlignment="1">
      <alignment horizontal="left" vertical="center"/>
    </xf>
    <xf numFmtId="9" fontId="20" fillId="33" borderId="19" xfId="0" applyNumberFormat="1" applyFont="1" applyFill="1" applyBorder="1" applyAlignment="1">
      <alignment horizontal="left" vertical="center"/>
    </xf>
    <xf numFmtId="0" fontId="77" fillId="0" borderId="0" xfId="0" applyFont="1" applyAlignment="1">
      <alignment vertical="center" wrapText="1"/>
    </xf>
    <xf numFmtId="0" fontId="0" fillId="0" borderId="0" xfId="0" applyAlignment="1">
      <alignment horizontal="left" vertical="center"/>
    </xf>
    <xf numFmtId="0" fontId="18" fillId="60" borderId="64" xfId="0" applyFont="1" applyFill="1" applyBorder="1" applyAlignment="1">
      <alignment horizontal="left" vertical="center" wrapText="1"/>
    </xf>
    <xf numFmtId="0" fontId="18" fillId="60" borderId="74" xfId="0" applyFont="1" applyFill="1" applyBorder="1" applyAlignment="1">
      <alignment horizontal="left" vertical="center" wrapText="1"/>
    </xf>
    <xf numFmtId="0" fontId="21" fillId="54" borderId="48" xfId="0" applyFont="1" applyFill="1" applyBorder="1" applyAlignment="1">
      <alignment horizontal="left" vertical="center"/>
    </xf>
    <xf numFmtId="9" fontId="19" fillId="54" borderId="25" xfId="0" applyNumberFormat="1" applyFont="1" applyFill="1" applyBorder="1" applyAlignment="1">
      <alignment horizontal="left" vertical="top" wrapText="1"/>
    </xf>
    <xf numFmtId="0" fontId="0" fillId="33" borderId="19" xfId="0" applyFill="1" applyBorder="1" applyAlignment="1">
      <alignment horizontal="left" vertical="center"/>
    </xf>
    <xf numFmtId="9" fontId="20" fillId="33" borderId="22" xfId="1" applyNumberFormat="1" applyFont="1" applyFill="1" applyBorder="1" applyAlignment="1">
      <alignment horizontal="left" vertical="center"/>
    </xf>
    <xf numFmtId="0" fontId="0" fillId="33" borderId="27" xfId="0" applyFill="1" applyBorder="1" applyAlignment="1">
      <alignment horizontal="left" vertical="center"/>
    </xf>
    <xf numFmtId="0" fontId="18" fillId="60" borderId="75" xfId="0" applyFont="1" applyFill="1" applyBorder="1" applyAlignment="1">
      <alignment horizontal="left" vertical="center" wrapText="1"/>
    </xf>
    <xf numFmtId="3" fontId="20" fillId="33" borderId="75" xfId="1" applyNumberFormat="1" applyFont="1" applyFill="1" applyBorder="1" applyAlignment="1">
      <alignment horizontal="left" vertical="center"/>
    </xf>
    <xf numFmtId="9" fontId="20" fillId="33" borderId="77" xfId="1" applyNumberFormat="1" applyFont="1" applyFill="1" applyBorder="1" applyAlignment="1">
      <alignment horizontal="left" vertical="center"/>
    </xf>
    <xf numFmtId="9" fontId="16" fillId="0" borderId="76" xfId="0" applyNumberFormat="1" applyFont="1" applyBorder="1" applyAlignment="1">
      <alignment horizontal="left" vertical="center"/>
    </xf>
    <xf numFmtId="9" fontId="0" fillId="33" borderId="77" xfId="0" applyNumberFormat="1" applyFill="1" applyBorder="1" applyAlignment="1">
      <alignment horizontal="left" vertical="center"/>
    </xf>
    <xf numFmtId="9" fontId="0" fillId="33" borderId="78" xfId="0" applyNumberFormat="1" applyFill="1" applyBorder="1" applyAlignment="1">
      <alignment horizontal="left" vertical="center"/>
    </xf>
    <xf numFmtId="166" fontId="20" fillId="33" borderId="79" xfId="1" applyNumberFormat="1" applyFont="1" applyFill="1" applyBorder="1" applyAlignment="1">
      <alignment horizontal="left" vertical="center"/>
    </xf>
    <xf numFmtId="9" fontId="0" fillId="33" borderId="80" xfId="0" applyNumberFormat="1" applyFill="1" applyBorder="1" applyAlignment="1">
      <alignment horizontal="left" vertical="center"/>
    </xf>
    <xf numFmtId="9" fontId="81" fillId="33" borderId="78" xfId="0" applyNumberFormat="1" applyFont="1" applyFill="1" applyBorder="1" applyAlignment="1">
      <alignment horizontal="left" vertical="center"/>
    </xf>
    <xf numFmtId="9" fontId="20" fillId="33" borderId="79" xfId="0" applyNumberFormat="1" applyFont="1" applyFill="1" applyBorder="1" applyAlignment="1">
      <alignment horizontal="left" vertical="center"/>
    </xf>
    <xf numFmtId="9" fontId="82" fillId="33" borderId="80" xfId="0" applyNumberFormat="1" applyFont="1" applyFill="1" applyBorder="1" applyAlignment="1">
      <alignment horizontal="left" vertical="center"/>
    </xf>
    <xf numFmtId="9" fontId="81" fillId="33" borderId="77" xfId="0" applyNumberFormat="1" applyFont="1" applyFill="1" applyBorder="1" applyAlignment="1">
      <alignment horizontal="left" vertical="center"/>
    </xf>
    <xf numFmtId="9" fontId="20" fillId="33" borderId="76" xfId="0" applyNumberFormat="1" applyFont="1" applyFill="1" applyBorder="1" applyAlignment="1">
      <alignment horizontal="left" vertical="center"/>
    </xf>
    <xf numFmtId="9" fontId="20" fillId="33" borderId="80" xfId="1" applyNumberFormat="1" applyFont="1" applyFill="1" applyBorder="1" applyAlignment="1">
      <alignment horizontal="left" vertical="center"/>
    </xf>
    <xf numFmtId="9" fontId="0" fillId="33" borderId="76" xfId="0" applyNumberFormat="1" applyFill="1" applyBorder="1" applyAlignment="1">
      <alignment horizontal="left" vertical="center"/>
    </xf>
    <xf numFmtId="0" fontId="0" fillId="33" borderId="28" xfId="0" applyFill="1" applyBorder="1" applyAlignment="1">
      <alignment horizontal="left" vertical="center"/>
    </xf>
    <xf numFmtId="9" fontId="20" fillId="33" borderId="77" xfId="0" applyNumberFormat="1" applyFont="1" applyFill="1" applyBorder="1" applyAlignment="1">
      <alignment horizontal="left" vertical="center"/>
    </xf>
    <xf numFmtId="9" fontId="20" fillId="33" borderId="78" xfId="0" applyNumberFormat="1" applyFont="1" applyFill="1" applyBorder="1" applyAlignment="1">
      <alignment horizontal="left" vertical="center"/>
    </xf>
    <xf numFmtId="9" fontId="20" fillId="0" borderId="80" xfId="0" applyNumberFormat="1" applyFont="1" applyBorder="1" applyAlignment="1">
      <alignment horizontal="left" vertical="center"/>
    </xf>
    <xf numFmtId="0" fontId="0" fillId="33" borderId="18" xfId="0" applyFill="1" applyBorder="1" applyAlignment="1">
      <alignment horizontal="left" vertical="center"/>
    </xf>
    <xf numFmtId="167" fontId="20" fillId="33" borderId="20" xfId="1" applyNumberFormat="1" applyFont="1" applyFill="1" applyBorder="1" applyAlignment="1">
      <alignment horizontal="left" vertical="center" wrapText="1"/>
    </xf>
    <xf numFmtId="165" fontId="25" fillId="33" borderId="81" xfId="0" applyNumberFormat="1" applyFont="1" applyFill="1" applyBorder="1" applyAlignment="1">
      <alignment horizontal="left" vertical="center" wrapText="1"/>
    </xf>
    <xf numFmtId="1" fontId="20" fillId="33" borderId="78" xfId="0" applyNumberFormat="1" applyFont="1" applyFill="1" applyBorder="1" applyAlignment="1">
      <alignment horizontal="left" vertical="center"/>
    </xf>
    <xf numFmtId="1" fontId="20" fillId="33" borderId="78" xfId="1" applyNumberFormat="1" applyFont="1" applyFill="1" applyBorder="1" applyAlignment="1">
      <alignment horizontal="left" vertical="center"/>
    </xf>
    <xf numFmtId="1" fontId="20" fillId="33" borderId="77" xfId="0" applyNumberFormat="1" applyFont="1" applyFill="1" applyBorder="1" applyAlignment="1">
      <alignment horizontal="left" vertical="center"/>
    </xf>
    <xf numFmtId="9" fontId="23" fillId="33" borderId="81" xfId="0" applyNumberFormat="1" applyFont="1" applyFill="1" applyBorder="1" applyAlignment="1">
      <alignment horizontal="left" vertical="center"/>
    </xf>
    <xf numFmtId="9" fontId="20" fillId="0" borderId="76" xfId="0" applyNumberFormat="1" applyFont="1" applyBorder="1" applyAlignment="1">
      <alignment horizontal="left" vertical="center"/>
    </xf>
    <xf numFmtId="1" fontId="19" fillId="54" borderId="80" xfId="0" applyNumberFormat="1" applyFont="1" applyFill="1" applyBorder="1" applyAlignment="1">
      <alignment horizontal="left" vertical="top" wrapText="1"/>
    </xf>
    <xf numFmtId="9" fontId="19" fillId="54" borderId="77" xfId="0" applyNumberFormat="1" applyFont="1" applyFill="1" applyBorder="1" applyAlignment="1">
      <alignment horizontal="left" vertical="top" wrapText="1"/>
    </xf>
    <xf numFmtId="1" fontId="20" fillId="54" borderId="82" xfId="0" applyNumberFormat="1" applyFont="1" applyFill="1" applyBorder="1" applyAlignment="1">
      <alignment horizontal="left" vertical="top" wrapText="1"/>
    </xf>
    <xf numFmtId="9" fontId="19" fillId="54" borderId="76" xfId="0" applyNumberFormat="1" applyFont="1" applyFill="1" applyBorder="1" applyAlignment="1">
      <alignment horizontal="left" vertical="top" wrapText="1"/>
    </xf>
    <xf numFmtId="1" fontId="20" fillId="0" borderId="19" xfId="0" applyNumberFormat="1" applyFont="1" applyBorder="1" applyAlignment="1">
      <alignment horizontal="left" vertical="center" wrapText="1"/>
    </xf>
    <xf numFmtId="0" fontId="20" fillId="33" borderId="19" xfId="0" applyFont="1" applyFill="1" applyBorder="1" applyAlignment="1">
      <alignment horizontal="left" vertical="center" wrapText="1"/>
    </xf>
    <xf numFmtId="9" fontId="20" fillId="33" borderId="16" xfId="0" applyNumberFormat="1" applyFont="1" applyFill="1" applyBorder="1" applyAlignment="1">
      <alignment horizontal="left" vertical="center" wrapText="1"/>
    </xf>
    <xf numFmtId="3" fontId="20" fillId="33" borderId="83" xfId="1" applyNumberFormat="1" applyFont="1" applyFill="1" applyBorder="1" applyAlignment="1">
      <alignment horizontal="left" vertical="center" wrapText="1"/>
    </xf>
    <xf numFmtId="9" fontId="81" fillId="33" borderId="80" xfId="0" applyNumberFormat="1" applyFont="1" applyFill="1" applyBorder="1" applyAlignment="1">
      <alignment horizontal="left" vertical="center"/>
    </xf>
    <xf numFmtId="9" fontId="20" fillId="0" borderId="20" xfId="0" applyNumberFormat="1" applyFont="1" applyBorder="1" applyAlignment="1">
      <alignment horizontal="left" vertical="center"/>
    </xf>
    <xf numFmtId="9" fontId="81" fillId="33" borderId="79" xfId="0" applyNumberFormat="1" applyFont="1" applyFill="1" applyBorder="1" applyAlignment="1">
      <alignment horizontal="left" vertical="center"/>
    </xf>
    <xf numFmtId="9" fontId="20" fillId="0" borderId="79" xfId="0" applyNumberFormat="1" applyFont="1" applyBorder="1" applyAlignment="1">
      <alignment horizontal="left" vertical="center"/>
    </xf>
    <xf numFmtId="0" fontId="23" fillId="54" borderId="84" xfId="0" applyFont="1" applyFill="1" applyBorder="1" applyAlignment="1">
      <alignment horizontal="left" vertical="center"/>
    </xf>
    <xf numFmtId="1" fontId="0" fillId="33" borderId="0" xfId="0" applyNumberFormat="1" applyFill="1"/>
    <xf numFmtId="0" fontId="20" fillId="33" borderId="86" xfId="0" applyFont="1" applyFill="1" applyBorder="1" applyAlignment="1">
      <alignment horizontal="left" vertical="top" wrapText="1"/>
    </xf>
    <xf numFmtId="3" fontId="20" fillId="33" borderId="87" xfId="0" applyNumberFormat="1" applyFont="1" applyFill="1" applyBorder="1" applyAlignment="1">
      <alignment horizontal="left" vertical="center"/>
    </xf>
    <xf numFmtId="0" fontId="72" fillId="59" borderId="62" xfId="0" applyFont="1" applyFill="1" applyBorder="1" applyAlignment="1">
      <alignment horizontal="left"/>
    </xf>
    <xf numFmtId="0" fontId="83" fillId="59" borderId="61" xfId="0" applyFont="1" applyFill="1" applyBorder="1" applyAlignment="1">
      <alignment horizontal="left" wrapText="1" indent="1"/>
    </xf>
    <xf numFmtId="166" fontId="0" fillId="33" borderId="0" xfId="0" applyNumberFormat="1" applyFill="1"/>
    <xf numFmtId="3" fontId="20" fillId="33" borderId="0" xfId="1" applyNumberFormat="1" applyFont="1" applyFill="1" applyAlignment="1">
      <alignment horizontal="left" vertical="center"/>
    </xf>
    <xf numFmtId="9" fontId="20" fillId="33" borderId="50" xfId="1" applyNumberFormat="1" applyFont="1" applyFill="1" applyBorder="1" applyAlignment="1">
      <alignment horizontal="left" vertical="center"/>
    </xf>
    <xf numFmtId="3" fontId="20" fillId="33" borderId="66" xfId="1" applyNumberFormat="1" applyFont="1" applyFill="1" applyBorder="1" applyAlignment="1">
      <alignment horizontal="left" vertical="center"/>
    </xf>
    <xf numFmtId="9" fontId="20" fillId="33" borderId="50" xfId="0" applyNumberFormat="1" applyFont="1" applyFill="1" applyBorder="1" applyAlignment="1">
      <alignment horizontal="left" vertical="center"/>
    </xf>
    <xf numFmtId="3" fontId="19" fillId="0" borderId="88" xfId="0" applyNumberFormat="1" applyFont="1" applyBorder="1" applyAlignment="1">
      <alignment horizontal="left" vertical="center"/>
    </xf>
    <xf numFmtId="3" fontId="20" fillId="33" borderId="89" xfId="1" applyNumberFormat="1" applyFont="1" applyFill="1" applyBorder="1" applyAlignment="1">
      <alignment horizontal="left" vertical="center"/>
    </xf>
    <xf numFmtId="3" fontId="20" fillId="33" borderId="0" xfId="0" applyNumberFormat="1" applyFont="1" applyFill="1" applyAlignment="1">
      <alignment horizontal="left" vertical="center"/>
    </xf>
    <xf numFmtId="9" fontId="20" fillId="33" borderId="90" xfId="0" applyNumberFormat="1" applyFont="1" applyFill="1" applyBorder="1" applyAlignment="1">
      <alignment horizontal="left" vertical="center"/>
    </xf>
    <xf numFmtId="1" fontId="20" fillId="33" borderId="89" xfId="0" applyNumberFormat="1" applyFont="1" applyFill="1" applyBorder="1" applyAlignment="1">
      <alignment horizontal="left" vertical="center"/>
    </xf>
    <xf numFmtId="9" fontId="20" fillId="33" borderId="0" xfId="0" applyNumberFormat="1" applyFont="1" applyFill="1" applyAlignment="1">
      <alignment horizontal="left" vertical="center" wrapText="1"/>
    </xf>
    <xf numFmtId="9" fontId="20" fillId="0" borderId="89" xfId="0" applyNumberFormat="1" applyFont="1" applyBorder="1" applyAlignment="1">
      <alignment horizontal="left" vertical="center" wrapText="1"/>
    </xf>
    <xf numFmtId="9" fontId="20" fillId="33" borderId="90" xfId="0" applyNumberFormat="1" applyFont="1" applyFill="1" applyBorder="1" applyAlignment="1">
      <alignment horizontal="left" vertical="center" wrapText="1"/>
    </xf>
    <xf numFmtId="9" fontId="20" fillId="33" borderId="0" xfId="0" applyNumberFormat="1" applyFont="1" applyFill="1" applyAlignment="1">
      <alignment horizontal="left" vertical="center"/>
    </xf>
    <xf numFmtId="3" fontId="20" fillId="33" borderId="0" xfId="1" applyNumberFormat="1" applyFont="1" applyFill="1" applyAlignment="1">
      <alignment horizontal="left" vertical="center" wrapText="1"/>
    </xf>
    <xf numFmtId="165" fontId="20" fillId="33" borderId="0" xfId="0" applyNumberFormat="1" applyFont="1" applyFill="1" applyAlignment="1">
      <alignment horizontal="left" vertical="center"/>
    </xf>
    <xf numFmtId="9" fontId="20" fillId="0" borderId="66" xfId="0" applyNumberFormat="1" applyFont="1" applyBorder="1" applyAlignment="1">
      <alignment horizontal="left" vertical="center"/>
    </xf>
    <xf numFmtId="9" fontId="20" fillId="0" borderId="0" xfId="0" applyNumberFormat="1" applyFont="1" applyAlignment="1">
      <alignment horizontal="left" vertical="center"/>
    </xf>
    <xf numFmtId="9" fontId="20" fillId="0" borderId="0" xfId="0" applyNumberFormat="1" applyFont="1" applyAlignment="1">
      <alignment horizontal="left" vertical="center" wrapText="1"/>
    </xf>
    <xf numFmtId="3" fontId="20" fillId="33" borderId="85" xfId="1" applyNumberFormat="1" applyFont="1" applyFill="1" applyBorder="1" applyAlignment="1">
      <alignment horizontal="left" vertical="center"/>
    </xf>
    <xf numFmtId="166" fontId="20" fillId="33" borderId="90" xfId="0" applyNumberFormat="1" applyFont="1" applyFill="1" applyBorder="1" applyAlignment="1">
      <alignment horizontal="left" vertical="center" wrapText="1"/>
    </xf>
    <xf numFmtId="0" fontId="18" fillId="60" borderId="28" xfId="0" applyFont="1" applyFill="1" applyBorder="1" applyAlignment="1">
      <alignment horizontal="left" vertical="center" wrapText="1"/>
    </xf>
    <xf numFmtId="3" fontId="20" fillId="33" borderId="28" xfId="1" applyNumberFormat="1" applyFont="1" applyFill="1" applyBorder="1" applyAlignment="1">
      <alignment horizontal="left" vertical="center"/>
    </xf>
    <xf numFmtId="9" fontId="20" fillId="33" borderId="89" xfId="1" applyNumberFormat="1" applyFont="1" applyFill="1" applyBorder="1" applyAlignment="1">
      <alignment horizontal="left" vertical="center"/>
    </xf>
    <xf numFmtId="9" fontId="16" fillId="0" borderId="90" xfId="0" applyNumberFormat="1" applyFont="1" applyBorder="1" applyAlignment="1">
      <alignment horizontal="left" vertical="center"/>
    </xf>
    <xf numFmtId="1" fontId="24" fillId="33" borderId="0" xfId="0" applyNumberFormat="1" applyFont="1" applyFill="1" applyAlignment="1">
      <alignment horizontal="left" vertical="center"/>
    </xf>
    <xf numFmtId="3" fontId="0" fillId="33" borderId="0" xfId="0" applyNumberFormat="1" applyFill="1"/>
    <xf numFmtId="0" fontId="18" fillId="53" borderId="64" xfId="0" applyFont="1" applyFill="1" applyBorder="1" applyAlignment="1">
      <alignment horizontal="left" vertical="center" wrapText="1"/>
    </xf>
    <xf numFmtId="0" fontId="19" fillId="33" borderId="92" xfId="0" applyFont="1" applyFill="1" applyBorder="1" applyAlignment="1">
      <alignment horizontal="left" vertical="top" wrapText="1"/>
    </xf>
    <xf numFmtId="0" fontId="20" fillId="33" borderId="19" xfId="0" applyFont="1" applyFill="1" applyBorder="1" applyAlignment="1">
      <alignment horizontal="left" vertical="top" wrapText="1"/>
    </xf>
    <xf numFmtId="0" fontId="19" fillId="33" borderId="93" xfId="0" applyFont="1" applyFill="1" applyBorder="1" applyAlignment="1">
      <alignment horizontal="left" vertical="top" wrapText="1"/>
    </xf>
    <xf numFmtId="9" fontId="0" fillId="33" borderId="0" xfId="0" applyNumberFormat="1" applyFill="1" applyAlignment="1">
      <alignment horizontal="left" vertical="center"/>
    </xf>
    <xf numFmtId="0" fontId="18" fillId="53" borderId="97" xfId="0" applyFont="1" applyFill="1" applyBorder="1" applyAlignment="1">
      <alignment horizontal="left" vertical="center" wrapText="1"/>
    </xf>
    <xf numFmtId="0" fontId="18" fillId="53" borderId="98" xfId="0" applyFont="1" applyFill="1" applyBorder="1" applyAlignment="1">
      <alignment horizontal="left" vertical="center" wrapText="1"/>
    </xf>
    <xf numFmtId="0" fontId="20" fillId="0" borderId="99" xfId="0" applyFont="1" applyBorder="1" applyAlignment="1">
      <alignment horizontal="left" vertical="center" wrapText="1"/>
    </xf>
    <xf numFmtId="0" fontId="20" fillId="0" borderId="100" xfId="0" applyFont="1" applyBorder="1" applyAlignment="1">
      <alignment horizontal="left" vertical="center" wrapText="1"/>
    </xf>
    <xf numFmtId="0" fontId="19" fillId="54" borderId="101" xfId="0" applyFont="1" applyFill="1" applyBorder="1" applyAlignment="1">
      <alignment horizontal="left" vertical="top" wrapText="1"/>
    </xf>
    <xf numFmtId="0" fontId="19" fillId="54" borderId="102" xfId="0" applyFont="1" applyFill="1" applyBorder="1" applyAlignment="1">
      <alignment horizontal="left" vertical="top" wrapText="1"/>
    </xf>
    <xf numFmtId="9" fontId="84" fillId="33" borderId="103" xfId="1" applyNumberFormat="1" applyFont="1" applyFill="1" applyBorder="1" applyAlignment="1">
      <alignment horizontal="left" vertical="center"/>
    </xf>
    <xf numFmtId="9" fontId="84" fillId="33" borderId="104" xfId="1" applyNumberFormat="1" applyFont="1" applyFill="1" applyBorder="1" applyAlignment="1">
      <alignment horizontal="left" vertical="center"/>
    </xf>
    <xf numFmtId="9" fontId="84" fillId="33" borderId="105" xfId="1" applyNumberFormat="1" applyFont="1" applyFill="1" applyBorder="1" applyAlignment="1">
      <alignment horizontal="left" vertical="center"/>
    </xf>
    <xf numFmtId="9" fontId="16" fillId="33" borderId="106" xfId="1" applyNumberFormat="1" applyFont="1" applyFill="1" applyBorder="1" applyAlignment="1">
      <alignment horizontal="left" vertical="center"/>
    </xf>
    <xf numFmtId="0" fontId="0" fillId="33" borderId="107" xfId="0" applyFill="1" applyBorder="1" applyAlignment="1">
      <alignment horizontal="left"/>
    </xf>
    <xf numFmtId="0" fontId="19" fillId="54" borderId="108" xfId="0" applyFont="1" applyFill="1" applyBorder="1" applyAlignment="1">
      <alignment horizontal="left" vertical="top" wrapText="1"/>
    </xf>
    <xf numFmtId="0" fontId="19" fillId="54" borderId="109" xfId="0" applyFont="1" applyFill="1" applyBorder="1" applyAlignment="1">
      <alignment horizontal="left" vertical="top" wrapText="1"/>
    </xf>
    <xf numFmtId="0" fontId="19" fillId="54" borderId="110" xfId="0" applyFont="1" applyFill="1" applyBorder="1" applyAlignment="1">
      <alignment horizontal="left" vertical="top" wrapText="1"/>
    </xf>
    <xf numFmtId="0" fontId="19" fillId="54" borderId="111" xfId="0" applyFont="1" applyFill="1" applyBorder="1" applyAlignment="1">
      <alignment horizontal="left" vertical="top" wrapText="1"/>
    </xf>
    <xf numFmtId="1" fontId="20" fillId="33" borderId="106" xfId="0" applyNumberFormat="1" applyFont="1" applyFill="1" applyBorder="1" applyAlignment="1">
      <alignment horizontal="left" vertical="center" wrapText="1"/>
    </xf>
    <xf numFmtId="1" fontId="20" fillId="33" borderId="112" xfId="0" applyNumberFormat="1" applyFont="1" applyFill="1" applyBorder="1" applyAlignment="1">
      <alignment horizontal="left" vertical="center" wrapText="1"/>
    </xf>
    <xf numFmtId="0" fontId="20" fillId="0" borderId="106" xfId="0" applyFont="1" applyBorder="1" applyAlignment="1">
      <alignment horizontal="left" vertical="center" wrapText="1"/>
    </xf>
    <xf numFmtId="0" fontId="20" fillId="0" borderId="112" xfId="0" applyFont="1" applyBorder="1" applyAlignment="1">
      <alignment horizontal="left" vertical="center" wrapText="1"/>
    </xf>
    <xf numFmtId="1" fontId="20" fillId="0" borderId="115" xfId="0" applyNumberFormat="1" applyFont="1" applyBorder="1" applyAlignment="1">
      <alignment horizontal="left" vertical="center" wrapText="1"/>
    </xf>
    <xf numFmtId="0" fontId="20" fillId="0" borderId="114" xfId="0" applyFont="1" applyBorder="1" applyAlignment="1">
      <alignment horizontal="left" vertical="center" wrapText="1"/>
    </xf>
    <xf numFmtId="0" fontId="20" fillId="33" borderId="106" xfId="0" applyFont="1" applyFill="1" applyBorder="1" applyAlignment="1">
      <alignment horizontal="left" vertical="center" wrapText="1"/>
    </xf>
    <xf numFmtId="0" fontId="20" fillId="33" borderId="112" xfId="0" applyFont="1" applyFill="1" applyBorder="1" applyAlignment="1">
      <alignment horizontal="left" vertical="center" wrapText="1"/>
    </xf>
    <xf numFmtId="9" fontId="20" fillId="33" borderId="116" xfId="0" applyNumberFormat="1" applyFont="1" applyFill="1" applyBorder="1" applyAlignment="1">
      <alignment horizontal="left" vertical="center"/>
    </xf>
    <xf numFmtId="9" fontId="20" fillId="33" borderId="112" xfId="0" applyNumberFormat="1" applyFont="1" applyFill="1" applyBorder="1" applyAlignment="1">
      <alignment horizontal="left" vertical="center"/>
    </xf>
    <xf numFmtId="0" fontId="20" fillId="0" borderId="117" xfId="0" applyFont="1" applyBorder="1" applyAlignment="1">
      <alignment horizontal="left" vertical="center" wrapText="1"/>
    </xf>
    <xf numFmtId="0" fontId="20" fillId="0" borderId="118" xfId="0" applyFont="1" applyBorder="1" applyAlignment="1">
      <alignment horizontal="left" vertical="center" wrapText="1"/>
    </xf>
    <xf numFmtId="1" fontId="20" fillId="0" borderId="101" xfId="0" applyNumberFormat="1" applyFont="1" applyBorder="1" applyAlignment="1">
      <alignment horizontal="left" vertical="center" wrapText="1"/>
    </xf>
    <xf numFmtId="1" fontId="20" fillId="0" borderId="119" xfId="0" applyNumberFormat="1" applyFont="1" applyBorder="1" applyAlignment="1">
      <alignment horizontal="left" vertical="center" wrapText="1"/>
    </xf>
    <xf numFmtId="1" fontId="20" fillId="0" borderId="106" xfId="0" applyNumberFormat="1" applyFont="1" applyBorder="1" applyAlignment="1">
      <alignment horizontal="left" vertical="center" wrapText="1"/>
    </xf>
    <xf numFmtId="1" fontId="20" fillId="0" borderId="112" xfId="0" applyNumberFormat="1" applyFont="1" applyBorder="1" applyAlignment="1">
      <alignment horizontal="left" vertical="center" wrapText="1"/>
    </xf>
    <xf numFmtId="9" fontId="20" fillId="0" borderId="120" xfId="0" applyNumberFormat="1" applyFont="1" applyBorder="1" applyAlignment="1">
      <alignment horizontal="left" vertical="center" wrapText="1"/>
    </xf>
    <xf numFmtId="9" fontId="20" fillId="0" borderId="121" xfId="0" applyNumberFormat="1" applyFont="1" applyBorder="1" applyAlignment="1">
      <alignment horizontal="left" vertical="center" wrapText="1"/>
    </xf>
    <xf numFmtId="0" fontId="19" fillId="54" borderId="122" xfId="0" applyFont="1" applyFill="1" applyBorder="1" applyAlignment="1">
      <alignment horizontal="left" vertical="top" wrapText="1"/>
    </xf>
    <xf numFmtId="0" fontId="19" fillId="54" borderId="123" xfId="0" applyFont="1" applyFill="1" applyBorder="1" applyAlignment="1">
      <alignment horizontal="left" vertical="top" wrapText="1"/>
    </xf>
    <xf numFmtId="0" fontId="19" fillId="54" borderId="127" xfId="0" applyFont="1" applyFill="1" applyBorder="1" applyAlignment="1">
      <alignment horizontal="left" vertical="top" wrapText="1"/>
    </xf>
    <xf numFmtId="0" fontId="19" fillId="54" borderId="128" xfId="0" applyFont="1" applyFill="1" applyBorder="1" applyAlignment="1">
      <alignment horizontal="left" vertical="top" wrapText="1"/>
    </xf>
    <xf numFmtId="9" fontId="20" fillId="33" borderId="116" xfId="0" applyNumberFormat="1" applyFont="1" applyFill="1" applyBorder="1" applyAlignment="1">
      <alignment horizontal="left" vertical="center" wrapText="1"/>
    </xf>
    <xf numFmtId="9" fontId="20" fillId="33" borderId="112" xfId="0" applyNumberFormat="1" applyFont="1" applyFill="1" applyBorder="1" applyAlignment="1">
      <alignment horizontal="left" vertical="center" wrapText="1"/>
    </xf>
    <xf numFmtId="0" fontId="20" fillId="33" borderId="116" xfId="0" applyFont="1" applyFill="1" applyBorder="1" applyAlignment="1">
      <alignment horizontal="left" vertical="center" wrapText="1"/>
    </xf>
    <xf numFmtId="9" fontId="20" fillId="33" borderId="126" xfId="0" applyNumberFormat="1" applyFont="1" applyFill="1" applyBorder="1" applyAlignment="1">
      <alignment horizontal="left" vertical="center" wrapText="1"/>
    </xf>
    <xf numFmtId="9" fontId="20" fillId="33" borderId="121" xfId="0" applyNumberFormat="1" applyFont="1" applyFill="1" applyBorder="1" applyAlignment="1">
      <alignment horizontal="left" vertical="center" wrapText="1"/>
    </xf>
    <xf numFmtId="3" fontId="20" fillId="33" borderId="106" xfId="0" applyNumberFormat="1" applyFont="1" applyFill="1" applyBorder="1" applyAlignment="1">
      <alignment horizontal="left" vertical="center" wrapText="1"/>
    </xf>
    <xf numFmtId="3" fontId="20" fillId="33" borderId="112" xfId="0" applyNumberFormat="1" applyFont="1" applyFill="1" applyBorder="1" applyAlignment="1">
      <alignment horizontal="left" vertical="center" wrapText="1"/>
    </xf>
    <xf numFmtId="167" fontId="20" fillId="33" borderId="116" xfId="0" applyNumberFormat="1" applyFont="1" applyFill="1" applyBorder="1" applyAlignment="1">
      <alignment horizontal="left" vertical="center"/>
    </xf>
    <xf numFmtId="167" fontId="20" fillId="33" borderId="112" xfId="0" applyNumberFormat="1" applyFont="1" applyFill="1" applyBorder="1" applyAlignment="1">
      <alignment horizontal="left" vertical="center"/>
    </xf>
    <xf numFmtId="167" fontId="20" fillId="33" borderId="103" xfId="0" applyNumberFormat="1" applyFont="1" applyFill="1" applyBorder="1" applyAlignment="1">
      <alignment horizontal="left" vertical="center"/>
    </xf>
    <xf numFmtId="167" fontId="20" fillId="33" borderId="104" xfId="0" applyNumberFormat="1" applyFont="1" applyFill="1" applyBorder="1" applyAlignment="1">
      <alignment horizontal="left" vertical="center"/>
    </xf>
    <xf numFmtId="167" fontId="20" fillId="33" borderId="105" xfId="0" applyNumberFormat="1" applyFont="1" applyFill="1" applyBorder="1" applyAlignment="1">
      <alignment horizontal="left" vertical="center"/>
    </xf>
    <xf numFmtId="9" fontId="0" fillId="33" borderId="106" xfId="0" applyNumberFormat="1" applyFill="1" applyBorder="1" applyAlignment="1">
      <alignment horizontal="left" vertical="center"/>
    </xf>
    <xf numFmtId="9" fontId="0" fillId="33" borderId="107" xfId="0" applyNumberFormat="1" applyFill="1" applyBorder="1" applyAlignment="1">
      <alignment horizontal="left" vertical="center"/>
    </xf>
    <xf numFmtId="0" fontId="0" fillId="33" borderId="106" xfId="0" applyFill="1" applyBorder="1" applyAlignment="1">
      <alignment horizontal="left" vertical="center"/>
    </xf>
    <xf numFmtId="0" fontId="19" fillId="33" borderId="133" xfId="0" applyFont="1" applyFill="1" applyBorder="1" applyAlignment="1">
      <alignment horizontal="left" vertical="center" wrapText="1"/>
    </xf>
    <xf numFmtId="0" fontId="19" fillId="33" borderId="134" xfId="0" applyFont="1" applyFill="1" applyBorder="1" applyAlignment="1">
      <alignment horizontal="left" vertical="center" wrapText="1"/>
    </xf>
    <xf numFmtId="1" fontId="20" fillId="0" borderId="117" xfId="0" applyNumberFormat="1" applyFont="1" applyBorder="1" applyAlignment="1">
      <alignment horizontal="left" vertical="center" wrapText="1"/>
    </xf>
    <xf numFmtId="1" fontId="20" fillId="0" borderId="118" xfId="0" applyNumberFormat="1" applyFont="1" applyBorder="1" applyAlignment="1">
      <alignment horizontal="left" vertical="center" wrapText="1"/>
    </xf>
    <xf numFmtId="0" fontId="19" fillId="33" borderId="106" xfId="0" applyFont="1" applyFill="1" applyBorder="1" applyAlignment="1">
      <alignment horizontal="left" vertical="center" wrapText="1"/>
    </xf>
    <xf numFmtId="0" fontId="19" fillId="33" borderId="112" xfId="0" applyFont="1" applyFill="1" applyBorder="1" applyAlignment="1">
      <alignment horizontal="left" vertical="center" wrapText="1"/>
    </xf>
    <xf numFmtId="3" fontId="20" fillId="33" borderId="113" xfId="0" applyNumberFormat="1" applyFont="1" applyFill="1" applyBorder="1" applyAlignment="1">
      <alignment horizontal="left" vertical="center"/>
    </xf>
    <xf numFmtId="3" fontId="20" fillId="33" borderId="114" xfId="0" applyNumberFormat="1" applyFont="1" applyFill="1" applyBorder="1" applyAlignment="1">
      <alignment horizontal="left" vertical="center"/>
    </xf>
    <xf numFmtId="0" fontId="19" fillId="33" borderId="129" xfId="0" applyFont="1" applyFill="1" applyBorder="1" applyAlignment="1">
      <alignment horizontal="left" vertical="center" wrapText="1"/>
    </xf>
    <xf numFmtId="0" fontId="19" fillId="33" borderId="135" xfId="0" applyFont="1" applyFill="1" applyBorder="1" applyAlignment="1">
      <alignment horizontal="left" vertical="center" wrapText="1"/>
    </xf>
    <xf numFmtId="1" fontId="19" fillId="54" borderId="136" xfId="0" applyNumberFormat="1" applyFont="1" applyFill="1" applyBorder="1" applyAlignment="1">
      <alignment horizontal="left" vertical="top" wrapText="1"/>
    </xf>
    <xf numFmtId="1" fontId="19" fillId="54" borderId="125" xfId="0" applyNumberFormat="1" applyFont="1" applyFill="1" applyBorder="1" applyAlignment="1">
      <alignment horizontal="left" vertical="top" wrapText="1"/>
    </xf>
    <xf numFmtId="0" fontId="20" fillId="33" borderId="99" xfId="0" applyFont="1" applyFill="1" applyBorder="1" applyAlignment="1">
      <alignment horizontal="left" vertical="center" wrapText="1"/>
    </xf>
    <xf numFmtId="0" fontId="20" fillId="33" borderId="100" xfId="0" applyFont="1" applyFill="1" applyBorder="1" applyAlignment="1">
      <alignment horizontal="left" vertical="center" wrapText="1"/>
    </xf>
    <xf numFmtId="0" fontId="0" fillId="33" borderId="106" xfId="0" applyFill="1" applyBorder="1" applyAlignment="1">
      <alignment horizontal="left"/>
    </xf>
    <xf numFmtId="0" fontId="20" fillId="0" borderId="115" xfId="0" applyFont="1" applyBorder="1" applyAlignment="1">
      <alignment horizontal="left" vertical="center" wrapText="1"/>
    </xf>
    <xf numFmtId="0" fontId="20" fillId="33" borderId="117" xfId="0" applyFont="1" applyFill="1" applyBorder="1" applyAlignment="1">
      <alignment horizontal="left" vertical="center" wrapText="1"/>
    </xf>
    <xf numFmtId="0" fontId="20" fillId="33" borderId="118" xfId="0" applyFont="1" applyFill="1" applyBorder="1" applyAlignment="1">
      <alignment horizontal="left" vertical="center" wrapText="1"/>
    </xf>
    <xf numFmtId="0" fontId="71" fillId="33" borderId="0" xfId="0" applyFont="1" applyFill="1"/>
    <xf numFmtId="0" fontId="20" fillId="33" borderId="114" xfId="0" applyFont="1" applyFill="1" applyBorder="1" applyAlignment="1">
      <alignment horizontal="left" vertical="center" wrapText="1"/>
    </xf>
    <xf numFmtId="9" fontId="20" fillId="0" borderId="116" xfId="0" applyNumberFormat="1" applyFont="1" applyBorder="1" applyAlignment="1">
      <alignment horizontal="left" vertical="center" wrapText="1"/>
    </xf>
    <xf numFmtId="0" fontId="19" fillId="33" borderId="116" xfId="0" applyFont="1" applyFill="1" applyBorder="1" applyAlignment="1">
      <alignment horizontal="left" vertical="center" wrapText="1"/>
    </xf>
    <xf numFmtId="9" fontId="19" fillId="54" borderId="137" xfId="1" applyNumberFormat="1" applyFont="1" applyFill="1" applyBorder="1" applyAlignment="1">
      <alignment horizontal="left" vertical="center"/>
    </xf>
    <xf numFmtId="9" fontId="19" fillId="54" borderId="138" xfId="1" applyNumberFormat="1" applyFont="1" applyFill="1" applyBorder="1" applyAlignment="1">
      <alignment horizontal="left" vertical="center"/>
    </xf>
    <xf numFmtId="9" fontId="19" fillId="54" borderId="139" xfId="1" applyNumberFormat="1" applyFont="1" applyFill="1" applyBorder="1" applyAlignment="1">
      <alignment horizontal="left" vertical="center"/>
    </xf>
    <xf numFmtId="9" fontId="81" fillId="33" borderId="155" xfId="0" applyNumberFormat="1" applyFont="1" applyFill="1" applyBorder="1" applyAlignment="1">
      <alignment horizontal="left" vertical="center"/>
    </xf>
    <xf numFmtId="165" fontId="20" fillId="33" borderId="131" xfId="0" applyNumberFormat="1" applyFont="1" applyFill="1" applyBorder="1" applyAlignment="1">
      <alignment horizontal="left" vertical="center"/>
    </xf>
    <xf numFmtId="0" fontId="0" fillId="33" borderId="131" xfId="0" applyFill="1" applyBorder="1" applyAlignment="1">
      <alignment horizontal="left" vertical="center"/>
    </xf>
    <xf numFmtId="0" fontId="19" fillId="33" borderId="153" xfId="0" applyFont="1" applyFill="1" applyBorder="1" applyAlignment="1">
      <alignment horizontal="left" vertical="top" wrapText="1"/>
    </xf>
    <xf numFmtId="1" fontId="19" fillId="33" borderId="157" xfId="0" applyNumberFormat="1" applyFont="1" applyFill="1" applyBorder="1" applyAlignment="1">
      <alignment horizontal="left" vertical="center" wrapText="1"/>
    </xf>
    <xf numFmtId="1" fontId="19" fillId="33" borderId="158" xfId="0" applyNumberFormat="1" applyFont="1" applyFill="1" applyBorder="1" applyAlignment="1">
      <alignment horizontal="left" vertical="center" wrapText="1"/>
    </xf>
    <xf numFmtId="1" fontId="19" fillId="33" borderId="159" xfId="0" applyNumberFormat="1" applyFont="1" applyFill="1" applyBorder="1" applyAlignment="1">
      <alignment horizontal="left" vertical="center" wrapText="1"/>
    </xf>
    <xf numFmtId="167" fontId="20" fillId="33" borderId="160" xfId="1" applyNumberFormat="1" applyFont="1" applyFill="1" applyBorder="1" applyAlignment="1">
      <alignment horizontal="left" vertical="center" wrapText="1"/>
    </xf>
    <xf numFmtId="0" fontId="73" fillId="55" borderId="161" xfId="0" applyFont="1" applyFill="1" applyBorder="1" applyAlignment="1">
      <alignment horizontal="left"/>
    </xf>
    <xf numFmtId="0" fontId="72" fillId="56" borderId="163" xfId="0" applyFont="1" applyFill="1" applyBorder="1" applyAlignment="1">
      <alignment horizontal="left"/>
    </xf>
    <xf numFmtId="0" fontId="72" fillId="59" borderId="164" xfId="0" applyFont="1" applyFill="1" applyBorder="1"/>
    <xf numFmtId="0" fontId="29" fillId="33" borderId="165" xfId="0" applyFont="1" applyFill="1" applyBorder="1" applyAlignment="1">
      <alignment wrapText="1"/>
    </xf>
    <xf numFmtId="0" fontId="72" fillId="55" borderId="163" xfId="0" applyFont="1" applyFill="1" applyBorder="1"/>
    <xf numFmtId="0" fontId="29" fillId="33" borderId="161" xfId="0" applyFont="1" applyFill="1" applyBorder="1" applyAlignment="1">
      <alignment horizontal="left"/>
    </xf>
    <xf numFmtId="0" fontId="16" fillId="33" borderId="0" xfId="0" applyFont="1" applyFill="1" applyAlignment="1">
      <alignment vertical="center" wrapText="1"/>
    </xf>
    <xf numFmtId="0" fontId="16" fillId="0" borderId="0" xfId="0" applyFont="1" applyAlignment="1">
      <alignment vertical="top" wrapText="1"/>
    </xf>
    <xf numFmtId="0" fontId="19" fillId="33" borderId="12" xfId="0" applyFont="1" applyFill="1" applyBorder="1" applyAlignment="1">
      <alignment horizontal="left" vertical="top" wrapText="1"/>
    </xf>
    <xf numFmtId="0" fontId="20" fillId="33" borderId="13" xfId="0" applyFont="1" applyFill="1" applyBorder="1" applyAlignment="1">
      <alignment horizontal="left" vertical="center" wrapText="1"/>
    </xf>
    <xf numFmtId="3" fontId="20" fillId="33" borderId="49" xfId="1" applyNumberFormat="1" applyFont="1" applyFill="1" applyBorder="1" applyAlignment="1">
      <alignment horizontal="left" vertical="center"/>
    </xf>
    <xf numFmtId="0" fontId="20" fillId="33" borderId="26" xfId="0" applyFont="1" applyFill="1" applyBorder="1" applyAlignment="1">
      <alignment horizontal="left" vertical="top" wrapText="1"/>
    </xf>
    <xf numFmtId="9" fontId="20" fillId="33" borderId="12" xfId="1" applyNumberFormat="1" applyFont="1" applyFill="1" applyBorder="1" applyAlignment="1">
      <alignment horizontal="left" vertical="center"/>
    </xf>
    <xf numFmtId="9" fontId="20" fillId="33" borderId="26" xfId="1" applyNumberFormat="1" applyFont="1" applyFill="1" applyBorder="1" applyAlignment="1">
      <alignment horizontal="left" vertical="center"/>
    </xf>
    <xf numFmtId="0" fontId="16" fillId="33" borderId="16" xfId="0" applyFont="1" applyFill="1" applyBorder="1" applyAlignment="1">
      <alignment vertical="top" wrapText="1"/>
    </xf>
    <xf numFmtId="9" fontId="20" fillId="33" borderId="16" xfId="0" applyNumberFormat="1" applyFont="1" applyFill="1" applyBorder="1" applyAlignment="1">
      <alignment horizontal="left" vertical="center"/>
    </xf>
    <xf numFmtId="3" fontId="20" fillId="33" borderId="12" xfId="1" applyNumberFormat="1" applyFont="1" applyFill="1" applyBorder="1" applyAlignment="1">
      <alignment horizontal="left" vertical="center"/>
    </xf>
    <xf numFmtId="9" fontId="20" fillId="33" borderId="21" xfId="1" applyNumberFormat="1" applyFont="1" applyFill="1" applyBorder="1" applyAlignment="1">
      <alignment horizontal="left" vertical="center"/>
    </xf>
    <xf numFmtId="0" fontId="20" fillId="0" borderId="22" xfId="0" applyFont="1" applyBorder="1" applyAlignment="1">
      <alignment horizontal="left" vertical="top" wrapText="1"/>
    </xf>
    <xf numFmtId="3" fontId="20" fillId="33" borderId="23" xfId="1" applyNumberFormat="1" applyFont="1" applyFill="1" applyBorder="1" applyAlignment="1">
      <alignment horizontal="left" vertical="center"/>
    </xf>
    <xf numFmtId="3" fontId="20" fillId="34" borderId="12" xfId="1" applyNumberFormat="1" applyFont="1" applyFill="1" applyBorder="1" applyAlignment="1">
      <alignment horizontal="left" vertical="center"/>
    </xf>
    <xf numFmtId="9" fontId="20" fillId="33" borderId="21" xfId="0" applyNumberFormat="1" applyFont="1" applyFill="1" applyBorder="1" applyAlignment="1">
      <alignment horizontal="left" vertical="center"/>
    </xf>
    <xf numFmtId="3" fontId="20" fillId="34" borderId="26" xfId="1" applyNumberFormat="1" applyFont="1" applyFill="1" applyBorder="1" applyAlignment="1">
      <alignment horizontal="left" vertical="center"/>
    </xf>
    <xf numFmtId="0" fontId="19" fillId="33" borderId="158" xfId="0" applyFont="1" applyFill="1" applyBorder="1" applyAlignment="1">
      <alignment horizontal="left" vertical="top" wrapText="1"/>
    </xf>
    <xf numFmtId="3" fontId="19" fillId="0" borderId="153" xfId="0" applyNumberFormat="1" applyFont="1" applyBorder="1" applyAlignment="1">
      <alignment horizontal="left" vertical="center"/>
    </xf>
    <xf numFmtId="3" fontId="19" fillId="0" borderId="154" xfId="0" applyNumberFormat="1" applyFont="1" applyBorder="1" applyAlignment="1">
      <alignment horizontal="left" vertical="center"/>
    </xf>
    <xf numFmtId="3" fontId="20" fillId="33" borderId="26" xfId="1" applyNumberFormat="1" applyFont="1" applyFill="1" applyBorder="1" applyAlignment="1">
      <alignment horizontal="left" vertical="center"/>
    </xf>
    <xf numFmtId="3" fontId="20" fillId="33" borderId="20" xfId="0" applyNumberFormat="1" applyFont="1" applyFill="1" applyBorder="1" applyAlignment="1">
      <alignment horizontal="left" vertical="center"/>
    </xf>
    <xf numFmtId="3" fontId="20" fillId="33" borderId="12" xfId="0" applyNumberFormat="1" applyFont="1" applyFill="1" applyBorder="1" applyAlignment="1">
      <alignment horizontal="left" vertical="center"/>
    </xf>
    <xf numFmtId="0" fontId="0" fillId="33" borderId="28" xfId="0" applyFill="1" applyBorder="1" applyAlignment="1">
      <alignment vertical="top" wrapText="1"/>
    </xf>
    <xf numFmtId="1" fontId="20" fillId="33" borderId="26" xfId="0" applyNumberFormat="1" applyFont="1" applyFill="1" applyBorder="1" applyAlignment="1">
      <alignment horizontal="left" vertical="center"/>
    </xf>
    <xf numFmtId="9" fontId="20" fillId="0" borderId="26" xfId="0" applyNumberFormat="1" applyFont="1" applyBorder="1" applyAlignment="1">
      <alignment horizontal="left" vertical="center" wrapText="1"/>
    </xf>
    <xf numFmtId="0" fontId="0" fillId="33" borderId="18" xfId="0" applyFill="1" applyBorder="1" applyAlignment="1">
      <alignment vertical="top" wrapText="1"/>
    </xf>
    <xf numFmtId="0" fontId="19" fillId="54" borderId="67" xfId="0" applyFont="1" applyFill="1" applyBorder="1" applyAlignment="1">
      <alignment horizontal="left" vertical="top" wrapText="1"/>
    </xf>
    <xf numFmtId="0" fontId="20" fillId="33" borderId="12" xfId="0" applyFont="1" applyFill="1" applyBorder="1" applyAlignment="1">
      <alignment horizontal="left" vertical="top" wrapText="1"/>
    </xf>
    <xf numFmtId="9" fontId="20" fillId="33" borderId="13" xfId="0" applyNumberFormat="1" applyFont="1" applyFill="1" applyBorder="1" applyAlignment="1">
      <alignment horizontal="left" vertical="center"/>
    </xf>
    <xf numFmtId="9" fontId="20" fillId="33" borderId="51" xfId="0" applyNumberFormat="1" applyFont="1" applyFill="1" applyBorder="1" applyAlignment="1">
      <alignment horizontal="left" vertical="center"/>
    </xf>
    <xf numFmtId="0" fontId="20" fillId="33" borderId="23" xfId="0" applyFont="1" applyFill="1" applyBorder="1" applyAlignment="1">
      <alignment horizontal="left" vertical="top" wrapText="1"/>
    </xf>
    <xf numFmtId="9" fontId="20" fillId="0" borderId="23" xfId="0" applyNumberFormat="1" applyFont="1" applyBorder="1" applyAlignment="1">
      <alignment horizontal="left" vertical="center"/>
    </xf>
    <xf numFmtId="9" fontId="20" fillId="0" borderId="12" xfId="0" applyNumberFormat="1" applyFont="1" applyBorder="1" applyAlignment="1">
      <alignment horizontal="left" vertical="center"/>
    </xf>
    <xf numFmtId="9" fontId="20" fillId="0" borderId="12" xfId="0" applyNumberFormat="1" applyFont="1" applyBorder="1" applyAlignment="1">
      <alignment horizontal="left" vertical="center" wrapText="1"/>
    </xf>
    <xf numFmtId="3" fontId="20" fillId="33" borderId="13" xfId="1" applyNumberFormat="1" applyFont="1" applyFill="1" applyBorder="1" applyAlignment="1">
      <alignment horizontal="left" vertical="center"/>
    </xf>
    <xf numFmtId="0" fontId="20" fillId="33" borderId="16" xfId="0" applyFont="1" applyFill="1" applyBorder="1" applyAlignment="1">
      <alignment horizontal="left" vertical="top" wrapText="1"/>
    </xf>
    <xf numFmtId="9" fontId="20" fillId="33" borderId="29" xfId="0" applyNumberFormat="1" applyFont="1" applyFill="1" applyBorder="1" applyAlignment="1">
      <alignment horizontal="left" vertical="center"/>
    </xf>
    <xf numFmtId="9" fontId="20" fillId="33" borderId="156" xfId="0" applyNumberFormat="1" applyFont="1" applyFill="1" applyBorder="1" applyAlignment="1">
      <alignment horizontal="left" vertical="center"/>
    </xf>
    <xf numFmtId="0" fontId="20" fillId="33" borderId="28" xfId="0" applyFont="1" applyFill="1" applyBorder="1" applyAlignment="1">
      <alignment horizontal="left" vertical="top" wrapText="1"/>
    </xf>
    <xf numFmtId="3" fontId="20" fillId="35" borderId="26" xfId="1" applyNumberFormat="1" applyFont="1" applyFill="1" applyBorder="1" applyAlignment="1">
      <alignment horizontal="left" vertical="center" wrapText="1"/>
    </xf>
    <xf numFmtId="3" fontId="20" fillId="0" borderId="26" xfId="1" applyNumberFormat="1" applyFont="1" applyBorder="1" applyAlignment="1">
      <alignment horizontal="left" vertical="center" wrapText="1"/>
    </xf>
    <xf numFmtId="3" fontId="20" fillId="33" borderId="12" xfId="1" applyNumberFormat="1" applyFont="1" applyFill="1" applyBorder="1" applyAlignment="1">
      <alignment horizontal="left" vertical="center" wrapText="1"/>
    </xf>
    <xf numFmtId="3" fontId="20" fillId="0" borderId="12" xfId="1" applyNumberFormat="1" applyFont="1" applyBorder="1" applyAlignment="1">
      <alignment horizontal="left" vertical="center" wrapText="1"/>
    </xf>
    <xf numFmtId="165" fontId="20" fillId="33" borderId="12" xfId="0" applyNumberFormat="1" applyFont="1" applyFill="1" applyBorder="1" applyAlignment="1">
      <alignment horizontal="left" vertical="center"/>
    </xf>
    <xf numFmtId="165" fontId="20" fillId="52" borderId="12" xfId="0" applyNumberFormat="1" applyFont="1" applyFill="1" applyBorder="1" applyAlignment="1">
      <alignment horizontal="left" vertical="center"/>
    </xf>
    <xf numFmtId="165" fontId="20" fillId="33" borderId="104" xfId="0" applyNumberFormat="1" applyFont="1" applyFill="1" applyBorder="1" applyAlignment="1">
      <alignment horizontal="left" vertical="center"/>
    </xf>
    <xf numFmtId="165" fontId="20" fillId="52" borderId="104" xfId="0" applyNumberFormat="1" applyFont="1" applyFill="1" applyBorder="1" applyAlignment="1">
      <alignment horizontal="left" vertical="center"/>
    </xf>
    <xf numFmtId="1" fontId="20" fillId="33" borderId="12" xfId="0" applyNumberFormat="1" applyFont="1" applyFill="1" applyBorder="1" applyAlignment="1">
      <alignment horizontal="left" vertical="center"/>
    </xf>
    <xf numFmtId="1" fontId="20" fillId="0" borderId="12" xfId="0" applyNumberFormat="1" applyFont="1" applyBorder="1" applyAlignment="1">
      <alignment horizontal="left" vertical="center"/>
    </xf>
    <xf numFmtId="1" fontId="20" fillId="33" borderId="12" xfId="1" applyNumberFormat="1" applyFont="1" applyFill="1" applyBorder="1" applyAlignment="1">
      <alignment horizontal="left" vertical="center"/>
    </xf>
    <xf numFmtId="1" fontId="20" fillId="33" borderId="23" xfId="0" applyNumberFormat="1" applyFont="1" applyFill="1" applyBorder="1" applyAlignment="1">
      <alignment horizontal="left" vertical="center"/>
    </xf>
    <xf numFmtId="3" fontId="20" fillId="33" borderId="10" xfId="0" applyNumberFormat="1" applyFont="1" applyFill="1" applyBorder="1" applyAlignment="1">
      <alignment horizontal="left" vertical="center"/>
    </xf>
    <xf numFmtId="9" fontId="20" fillId="0" borderId="16" xfId="0" applyNumberFormat="1" applyFont="1" applyBorder="1" applyAlignment="1">
      <alignment horizontal="left" vertical="center"/>
    </xf>
    <xf numFmtId="1" fontId="19" fillId="54" borderId="23" xfId="0" applyNumberFormat="1" applyFont="1" applyFill="1" applyBorder="1" applyAlignment="1">
      <alignment horizontal="left" vertical="top" wrapText="1"/>
    </xf>
    <xf numFmtId="0" fontId="19" fillId="54" borderId="25" xfId="0" applyFont="1" applyFill="1" applyBorder="1" applyAlignment="1">
      <alignment horizontal="left" vertical="top" wrapText="1"/>
    </xf>
    <xf numFmtId="9" fontId="19" fillId="54" borderId="26" xfId="0" applyNumberFormat="1" applyFont="1" applyFill="1" applyBorder="1" applyAlignment="1">
      <alignment horizontal="left" vertical="top" wrapText="1"/>
    </xf>
    <xf numFmtId="1" fontId="19" fillId="54" borderId="14" xfId="0" applyNumberFormat="1" applyFont="1" applyFill="1" applyBorder="1" applyAlignment="1">
      <alignment horizontal="left" vertical="top" wrapText="1"/>
    </xf>
    <xf numFmtId="1" fontId="19" fillId="54" borderId="52" xfId="0" applyNumberFormat="1" applyFont="1" applyFill="1" applyBorder="1" applyAlignment="1">
      <alignment horizontal="left" vertical="top" wrapText="1"/>
    </xf>
    <xf numFmtId="9" fontId="19" fillId="54" borderId="104" xfId="1" applyNumberFormat="1" applyFont="1" applyFill="1" applyBorder="1" applyAlignment="1">
      <alignment horizontal="left" vertical="center"/>
    </xf>
    <xf numFmtId="9" fontId="20" fillId="33" borderId="113" xfId="1" applyNumberFormat="1" applyFont="1" applyFill="1" applyBorder="1" applyAlignment="1">
      <alignment horizontal="left" vertical="center"/>
    </xf>
    <xf numFmtId="9" fontId="20" fillId="33" borderId="114" xfId="1" applyNumberFormat="1" applyFont="1" applyFill="1" applyBorder="1" applyAlignment="1">
      <alignment horizontal="left" vertical="center"/>
    </xf>
    <xf numFmtId="9" fontId="22" fillId="33" borderId="106" xfId="0" applyNumberFormat="1" applyFont="1" applyFill="1" applyBorder="1" applyAlignment="1">
      <alignment horizontal="left" vertical="center"/>
    </xf>
    <xf numFmtId="9" fontId="22" fillId="33" borderId="0" xfId="0" applyNumberFormat="1" applyFont="1" applyFill="1" applyAlignment="1">
      <alignment horizontal="left" vertical="center"/>
    </xf>
    <xf numFmtId="0" fontId="81" fillId="33" borderId="0" xfId="0" applyFont="1" applyFill="1" applyAlignment="1">
      <alignment horizontal="left"/>
    </xf>
    <xf numFmtId="0" fontId="81" fillId="33" borderId="107" xfId="0" applyFont="1" applyFill="1" applyBorder="1" applyAlignment="1">
      <alignment horizontal="left"/>
    </xf>
    <xf numFmtId="0" fontId="81" fillId="33" borderId="106" xfId="0" applyFont="1" applyFill="1" applyBorder="1" applyAlignment="1">
      <alignment horizontal="left"/>
    </xf>
    <xf numFmtId="0" fontId="81" fillId="33" borderId="146" xfId="0" applyFont="1" applyFill="1" applyBorder="1" applyAlignment="1">
      <alignment horizontal="left"/>
    </xf>
    <xf numFmtId="9" fontId="20" fillId="33" borderId="116" xfId="1" applyNumberFormat="1" applyFont="1" applyFill="1" applyBorder="1" applyAlignment="1">
      <alignment horizontal="left" vertical="center"/>
    </xf>
    <xf numFmtId="9" fontId="20" fillId="33" borderId="112" xfId="1" applyNumberFormat="1" applyFont="1" applyFill="1" applyBorder="1" applyAlignment="1">
      <alignment horizontal="left" vertical="center"/>
    </xf>
    <xf numFmtId="9" fontId="20" fillId="33" borderId="124" xfId="1" applyNumberFormat="1" applyFont="1" applyFill="1" applyBorder="1" applyAlignment="1">
      <alignment horizontal="left" vertical="center"/>
    </xf>
    <xf numFmtId="9" fontId="20" fillId="33" borderId="23" xfId="1" applyNumberFormat="1" applyFont="1" applyFill="1" applyBorder="1" applyAlignment="1">
      <alignment horizontal="left" vertical="center"/>
    </xf>
    <xf numFmtId="9" fontId="20" fillId="33" borderId="125" xfId="1" applyNumberFormat="1" applyFont="1" applyFill="1" applyBorder="1" applyAlignment="1">
      <alignment horizontal="left" vertical="center"/>
    </xf>
    <xf numFmtId="9" fontId="20" fillId="33" borderId="126" xfId="1" applyNumberFormat="1" applyFont="1" applyFill="1" applyBorder="1" applyAlignment="1">
      <alignment horizontal="left" vertical="center"/>
    </xf>
    <xf numFmtId="9" fontId="20" fillId="33" borderId="16" xfId="1" applyNumberFormat="1" applyFont="1" applyFill="1" applyBorder="1" applyAlignment="1">
      <alignment horizontal="left" vertical="center"/>
    </xf>
    <xf numFmtId="9" fontId="20" fillId="33" borderId="121" xfId="1" applyNumberFormat="1" applyFont="1" applyFill="1" applyBorder="1" applyAlignment="1">
      <alignment horizontal="left" vertical="center"/>
    </xf>
    <xf numFmtId="0" fontId="86" fillId="33" borderId="106" xfId="0" applyFont="1" applyFill="1" applyBorder="1" applyAlignment="1">
      <alignment horizontal="left" vertical="center"/>
    </xf>
    <xf numFmtId="0" fontId="86" fillId="33" borderId="0" xfId="0" applyFont="1" applyFill="1" applyAlignment="1">
      <alignment horizontal="left" vertical="center"/>
    </xf>
    <xf numFmtId="0" fontId="81" fillId="33" borderId="147" xfId="0" applyFont="1" applyFill="1" applyBorder="1" applyAlignment="1">
      <alignment horizontal="left"/>
    </xf>
    <xf numFmtId="165" fontId="20" fillId="33" borderId="129" xfId="0" applyNumberFormat="1" applyFont="1" applyFill="1" applyBorder="1" applyAlignment="1">
      <alignment horizontal="left" vertical="center"/>
    </xf>
    <xf numFmtId="165" fontId="20" fillId="33" borderId="18" xfId="0" applyNumberFormat="1" applyFont="1" applyFill="1" applyBorder="1" applyAlignment="1">
      <alignment horizontal="left" vertical="center"/>
    </xf>
    <xf numFmtId="9" fontId="19" fillId="54" borderId="126" xfId="1" applyNumberFormat="1" applyFont="1" applyFill="1" applyBorder="1" applyAlignment="1">
      <alignment horizontal="left" vertical="center"/>
    </xf>
    <xf numFmtId="9" fontId="19" fillId="54" borderId="16" xfId="1" applyNumberFormat="1" applyFont="1" applyFill="1" applyBorder="1" applyAlignment="1">
      <alignment horizontal="left" vertical="center"/>
    </xf>
    <xf numFmtId="9" fontId="19" fillId="54" borderId="121" xfId="1" applyNumberFormat="1" applyFont="1" applyFill="1" applyBorder="1" applyAlignment="1">
      <alignment horizontal="left" vertical="center"/>
    </xf>
    <xf numFmtId="9" fontId="19" fillId="33" borderId="121" xfId="1" applyNumberFormat="1" applyFont="1" applyFill="1" applyBorder="1" applyAlignment="1">
      <alignment horizontal="left" vertical="center"/>
    </xf>
    <xf numFmtId="0" fontId="20" fillId="54" borderId="15" xfId="0" applyFont="1" applyFill="1" applyBorder="1" applyAlignment="1">
      <alignment horizontal="left" vertical="center"/>
    </xf>
    <xf numFmtId="0" fontId="20" fillId="54" borderId="48" xfId="0" applyFont="1" applyFill="1" applyBorder="1" applyAlignment="1">
      <alignment horizontal="left" vertical="center"/>
    </xf>
    <xf numFmtId="9" fontId="20" fillId="33" borderId="28" xfId="1" applyNumberFormat="1" applyFont="1" applyFill="1" applyBorder="1" applyAlignment="1">
      <alignment horizontal="left" vertical="center"/>
    </xf>
    <xf numFmtId="9" fontId="20" fillId="33" borderId="0" xfId="1" applyNumberFormat="1" applyFont="1" applyFill="1" applyAlignment="1">
      <alignment horizontal="left" vertical="center"/>
    </xf>
    <xf numFmtId="0" fontId="20" fillId="54" borderId="18" xfId="0" applyFont="1" applyFill="1" applyBorder="1" applyAlignment="1">
      <alignment horizontal="left" vertical="center"/>
    </xf>
    <xf numFmtId="0" fontId="20" fillId="54" borderId="11" xfId="0" applyFont="1" applyFill="1" applyBorder="1" applyAlignment="1">
      <alignment horizontal="left" vertical="center"/>
    </xf>
    <xf numFmtId="0" fontId="20" fillId="54" borderId="50" xfId="0" applyFont="1" applyFill="1" applyBorder="1" applyAlignment="1">
      <alignment horizontal="left" vertical="center"/>
    </xf>
    <xf numFmtId="0" fontId="20" fillId="54" borderId="51" xfId="0" applyFont="1" applyFill="1" applyBorder="1" applyAlignment="1">
      <alignment horizontal="left" vertical="center"/>
    </xf>
    <xf numFmtId="0" fontId="86" fillId="33" borderId="28" xfId="0" applyFont="1" applyFill="1" applyBorder="1" applyAlignment="1">
      <alignment horizontal="left" vertical="center"/>
    </xf>
    <xf numFmtId="0" fontId="86" fillId="33" borderId="18" xfId="0" applyFont="1" applyFill="1" applyBorder="1" applyAlignment="1">
      <alignment horizontal="left" vertical="center"/>
    </xf>
    <xf numFmtId="0" fontId="20" fillId="54" borderId="67" xfId="0" applyFont="1" applyFill="1" applyBorder="1" applyAlignment="1">
      <alignment horizontal="left" vertical="center"/>
    </xf>
    <xf numFmtId="0" fontId="20" fillId="54" borderId="91" xfId="0" applyFont="1" applyFill="1" applyBorder="1" applyAlignment="1">
      <alignment horizontal="left" vertical="center"/>
    </xf>
    <xf numFmtId="0" fontId="20" fillId="54" borderId="66" xfId="0" applyFont="1" applyFill="1" applyBorder="1" applyAlignment="1">
      <alignment horizontal="left" vertical="center"/>
    </xf>
    <xf numFmtId="0" fontId="20" fillId="54" borderId="84" xfId="0" applyFont="1" applyFill="1" applyBorder="1" applyAlignment="1">
      <alignment horizontal="left" vertical="center"/>
    </xf>
    <xf numFmtId="165" fontId="20" fillId="33" borderId="28" xfId="0" applyNumberFormat="1" applyFont="1" applyFill="1" applyBorder="1" applyAlignment="1">
      <alignment horizontal="left" vertical="center"/>
    </xf>
    <xf numFmtId="0" fontId="81" fillId="33" borderId="0" xfId="0" applyFont="1" applyFill="1" applyAlignment="1">
      <alignment horizontal="left" vertical="center"/>
    </xf>
    <xf numFmtId="0" fontId="19" fillId="53" borderId="49" xfId="0" applyFont="1" applyFill="1" applyBorder="1" applyAlignment="1">
      <alignment horizontal="left" vertical="center" wrapText="1"/>
    </xf>
    <xf numFmtId="165" fontId="19" fillId="33" borderId="12" xfId="0" applyNumberFormat="1" applyFont="1" applyFill="1" applyBorder="1" applyAlignment="1">
      <alignment horizontal="left" vertical="center" wrapText="1"/>
    </xf>
    <xf numFmtId="9" fontId="20" fillId="33" borderId="10" xfId="0" applyNumberFormat="1" applyFont="1" applyFill="1" applyBorder="1" applyAlignment="1">
      <alignment horizontal="left" vertical="center"/>
    </xf>
    <xf numFmtId="9" fontId="19" fillId="54" borderId="26" xfId="1" applyNumberFormat="1" applyFont="1" applyFill="1" applyBorder="1" applyAlignment="1">
      <alignment horizontal="left" vertical="center"/>
    </xf>
    <xf numFmtId="0" fontId="68" fillId="53" borderId="0" xfId="0" applyFont="1" applyFill="1" applyAlignment="1">
      <alignment horizontal="center" vertical="center" wrapText="1"/>
    </xf>
    <xf numFmtId="0" fontId="29" fillId="53" borderId="0" xfId="0" applyFont="1" applyFill="1" applyAlignment="1">
      <alignment horizontal="center" vertical="center" wrapText="1"/>
    </xf>
    <xf numFmtId="0" fontId="68" fillId="53" borderId="0" xfId="0" applyFont="1" applyFill="1" applyAlignment="1">
      <alignment horizontal="left" vertical="center" wrapText="1"/>
    </xf>
    <xf numFmtId="0" fontId="29" fillId="53" borderId="0" xfId="0" applyFont="1" applyFill="1" applyAlignment="1">
      <alignment horizontal="left" vertical="center" wrapText="1"/>
    </xf>
    <xf numFmtId="0" fontId="85" fillId="61" borderId="49" xfId="0" applyFont="1" applyFill="1" applyBorder="1" applyAlignment="1">
      <alignment horizontal="center" vertical="center"/>
    </xf>
    <xf numFmtId="0" fontId="70" fillId="58" borderId="49" xfId="0" applyFont="1" applyFill="1" applyBorder="1" applyAlignment="1">
      <alignment horizontal="center" vertical="center"/>
    </xf>
    <xf numFmtId="0" fontId="87" fillId="53" borderId="0" xfId="0" applyFont="1" applyFill="1" applyAlignment="1">
      <alignment horizontal="center" vertical="center" wrapText="1"/>
    </xf>
    <xf numFmtId="0" fontId="86" fillId="53" borderId="0" xfId="0" applyFont="1" applyFill="1" applyAlignment="1">
      <alignment horizontal="center" vertical="center" wrapText="1"/>
    </xf>
    <xf numFmtId="0" fontId="18" fillId="53" borderId="140" xfId="0" applyFont="1" applyFill="1" applyBorder="1" applyAlignment="1">
      <alignment horizontal="center" vertical="center" wrapText="1"/>
    </xf>
    <xf numFmtId="0" fontId="0" fillId="0" borderId="141" xfId="0" applyBorder="1" applyAlignment="1">
      <alignment horizontal="center" vertical="center" wrapText="1"/>
    </xf>
    <xf numFmtId="0" fontId="0" fillId="0" borderId="142" xfId="0" applyBorder="1" applyAlignment="1">
      <alignment horizontal="center" vertical="center" wrapText="1"/>
    </xf>
    <xf numFmtId="0" fontId="68" fillId="53" borderId="107" xfId="0" applyFont="1" applyFill="1" applyBorder="1" applyAlignment="1">
      <alignment horizontal="center" vertical="center" wrapText="1"/>
    </xf>
    <xf numFmtId="0" fontId="29" fillId="53" borderId="107" xfId="0" applyFont="1" applyFill="1" applyBorder="1" applyAlignment="1">
      <alignment horizontal="center" vertical="center" wrapText="1"/>
    </xf>
    <xf numFmtId="1" fontId="19" fillId="54" borderId="14" xfId="1" applyNumberFormat="1" applyFont="1" applyFill="1" applyBorder="1" applyAlignment="1">
      <alignment horizontal="center" vertical="center"/>
    </xf>
    <xf numFmtId="1" fontId="81" fillId="0" borderId="150" xfId="0" applyNumberFormat="1" applyFont="1" applyBorder="1" applyAlignment="1">
      <alignment horizontal="center" vertical="center"/>
    </xf>
    <xf numFmtId="0" fontId="18" fillId="53" borderId="106" xfId="0" applyFont="1" applyFill="1" applyBorder="1" applyAlignment="1">
      <alignment horizontal="center" vertical="center" wrapText="1"/>
    </xf>
    <xf numFmtId="0" fontId="0" fillId="0" borderId="0" xfId="0" applyAlignment="1">
      <alignment horizontal="center" vertical="center" wrapText="1"/>
    </xf>
    <xf numFmtId="0" fontId="0" fillId="0" borderId="107" xfId="0" applyBorder="1" applyAlignment="1">
      <alignment horizontal="center" vertical="center" wrapText="1"/>
    </xf>
    <xf numFmtId="9" fontId="19" fillId="54" borderId="151" xfId="1" applyNumberFormat="1" applyFont="1" applyFill="1" applyBorder="1" applyAlignment="1">
      <alignment horizontal="center" vertical="center"/>
    </xf>
    <xf numFmtId="0" fontId="82" fillId="0" borderId="152" xfId="0" applyFont="1" applyBorder="1" applyAlignment="1">
      <alignment horizontal="center" vertical="center"/>
    </xf>
    <xf numFmtId="0" fontId="18" fillId="53" borderId="94" xfId="0" applyFont="1" applyFill="1" applyBorder="1" applyAlignment="1">
      <alignment horizontal="center" vertical="center" wrapText="1"/>
    </xf>
    <xf numFmtId="0" fontId="0" fillId="0" borderId="95" xfId="0" applyBorder="1" applyAlignment="1">
      <alignment horizontal="center" vertical="center" wrapText="1"/>
    </xf>
    <xf numFmtId="0" fontId="0" fillId="0" borderId="96" xfId="0" applyBorder="1" applyAlignment="1">
      <alignment horizontal="center" vertical="center" wrapText="1"/>
    </xf>
    <xf numFmtId="0" fontId="20" fillId="33" borderId="25" xfId="0" applyFont="1" applyFill="1" applyBorder="1" applyAlignment="1">
      <alignment horizontal="center" vertical="center" wrapText="1"/>
    </xf>
    <xf numFmtId="0" fontId="20" fillId="33" borderId="143" xfId="0" applyFont="1" applyFill="1" applyBorder="1" applyAlignment="1">
      <alignment horizontal="center" vertical="center" wrapText="1"/>
    </xf>
    <xf numFmtId="9" fontId="20" fillId="33" borderId="19" xfId="0" applyNumberFormat="1" applyFont="1" applyFill="1" applyBorder="1" applyAlignment="1">
      <alignment horizontal="center" vertical="center"/>
    </xf>
    <xf numFmtId="0" fontId="81" fillId="0" borderId="144" xfId="0" applyFont="1" applyBorder="1" applyAlignment="1">
      <alignment horizontal="center" vertical="center"/>
    </xf>
    <xf numFmtId="1" fontId="19" fillId="33" borderId="153" xfId="0" applyNumberFormat="1" applyFont="1" applyFill="1" applyBorder="1" applyAlignment="1">
      <alignment horizontal="center" vertical="center" wrapText="1"/>
    </xf>
    <xf numFmtId="0" fontId="20" fillId="0" borderId="145" xfId="0" applyFont="1" applyBorder="1" applyAlignment="1">
      <alignment horizontal="center" vertical="center" wrapText="1"/>
    </xf>
    <xf numFmtId="0" fontId="68" fillId="53" borderId="106" xfId="0" applyFont="1" applyFill="1" applyBorder="1" applyAlignment="1">
      <alignment horizontal="center" vertical="center" wrapText="1"/>
    </xf>
    <xf numFmtId="0" fontId="29" fillId="53" borderId="106" xfId="0" applyFont="1" applyFill="1" applyBorder="1" applyAlignment="1">
      <alignment horizontal="center" vertical="center" wrapText="1"/>
    </xf>
    <xf numFmtId="0" fontId="20" fillId="33" borderId="22" xfId="0" applyFont="1" applyFill="1" applyBorder="1" applyAlignment="1">
      <alignment horizontal="center" vertical="center" wrapText="1"/>
    </xf>
    <xf numFmtId="0" fontId="81" fillId="0" borderId="148" xfId="0" applyFont="1" applyBorder="1" applyAlignment="1">
      <alignment horizontal="center" vertical="center" wrapText="1"/>
    </xf>
    <xf numFmtId="0" fontId="18" fillId="53" borderId="130" xfId="0" applyFont="1" applyFill="1" applyBorder="1" applyAlignment="1">
      <alignment horizontal="center" vertical="center" wrapText="1"/>
    </xf>
    <xf numFmtId="0" fontId="0" fillId="0" borderId="131" xfId="0" applyBorder="1" applyAlignment="1">
      <alignment horizontal="center" vertical="center" wrapText="1"/>
    </xf>
    <xf numFmtId="0" fontId="0" fillId="0" borderId="132" xfId="0" applyBorder="1" applyAlignment="1">
      <alignment horizontal="center" vertical="center" wrapText="1"/>
    </xf>
    <xf numFmtId="9" fontId="20" fillId="33" borderId="27" xfId="0" applyNumberFormat="1" applyFont="1" applyFill="1" applyBorder="1" applyAlignment="1">
      <alignment horizontal="center" vertical="center" wrapText="1"/>
    </xf>
    <xf numFmtId="0" fontId="81" fillId="0" borderId="149" xfId="0" applyFont="1" applyBorder="1" applyAlignment="1">
      <alignment horizontal="center" vertical="center" wrapText="1"/>
    </xf>
    <xf numFmtId="0" fontId="69" fillId="55" borderId="57" xfId="0" applyFont="1" applyFill="1" applyBorder="1" applyAlignment="1">
      <alignment horizontal="left" vertical="center" wrapText="1" indent="5"/>
    </xf>
    <xf numFmtId="0" fontId="69" fillId="55" borderId="58" xfId="0" applyFont="1" applyFill="1" applyBorder="1" applyAlignment="1">
      <alignment horizontal="left" vertical="center" wrapText="1" indent="5"/>
    </xf>
    <xf numFmtId="0" fontId="69" fillId="55" borderId="59" xfId="0" applyFont="1" applyFill="1" applyBorder="1" applyAlignment="1">
      <alignment horizontal="left" vertical="center" wrapText="1" indent="5"/>
    </xf>
    <xf numFmtId="0" fontId="69" fillId="55" borderId="60" xfId="0" applyFont="1" applyFill="1" applyBorder="1" applyAlignment="1">
      <alignment horizontal="left" vertical="center" wrapText="1" indent="5"/>
    </xf>
    <xf numFmtId="0" fontId="69" fillId="55" borderId="162" xfId="0" applyFont="1" applyFill="1" applyBorder="1" applyAlignment="1">
      <alignment horizontal="left" vertical="center" wrapText="1" indent="1"/>
    </xf>
    <xf numFmtId="0" fontId="69" fillId="55" borderId="60" xfId="0" applyFont="1" applyFill="1" applyBorder="1" applyAlignment="1">
      <alignment horizontal="left" vertical="center" wrapText="1" indent="1"/>
    </xf>
    <xf numFmtId="0" fontId="69" fillId="55" borderId="162" xfId="0" applyFont="1" applyFill="1" applyBorder="1" applyAlignment="1">
      <alignment vertical="center" wrapText="1"/>
    </xf>
    <xf numFmtId="0" fontId="69" fillId="55" borderId="60" xfId="0" applyFont="1" applyFill="1" applyBorder="1" applyAlignment="1">
      <alignment vertical="center" wrapText="1"/>
    </xf>
    <xf numFmtId="0" fontId="0" fillId="0" borderId="0" xfId="0" applyAlignment="1"/>
    <xf numFmtId="0" fontId="29" fillId="53" borderId="0" xfId="0" applyFont="1" applyFill="1" applyAlignment="1"/>
    <xf numFmtId="0" fontId="15" fillId="0" borderId="0" xfId="0" applyFont="1" applyAlignment="1"/>
  </cellXfs>
  <cellStyles count="363">
    <cellStyle name="%" xfId="313" xr:uid="{B6C25F10-3222-4A8A-A8C1-2CF98A331BDD}"/>
    <cellStyle name="20% - Accent1 10" xfId="274" xr:uid="{641384E5-5E27-41EE-9F1C-1F5A1C776914}"/>
    <cellStyle name="20% - Accent1 11" xfId="354" xr:uid="{1CBAA0CA-3F62-4472-AC05-5A764B391AFA}"/>
    <cellStyle name="20% - Accent1 2" xfId="15" xr:uid="{6457CD69-DC69-4557-9621-66AFEB8205F1}"/>
    <cellStyle name="20% - Accent1 2 2" xfId="16" xr:uid="{7DF89639-1EA2-4255-9831-738AFF17AF5C}"/>
    <cellStyle name="20% - Accent1 2 2 2" xfId="17" xr:uid="{6E1AFC73-9D6C-4FB2-A1AA-B08F5FCAF2D5}"/>
    <cellStyle name="20% - Accent1 2 3" xfId="18" xr:uid="{F12D2B65-8F7F-48C0-8372-B8181B95D599}"/>
    <cellStyle name="20% - Accent1 2 3 2" xfId="19" xr:uid="{43ACA215-0927-4829-B4D3-5BAA04262B2D}"/>
    <cellStyle name="20% - Accent1 2 4" xfId="20" xr:uid="{A52A8211-69DC-4C53-878D-DA1B40D906FF}"/>
    <cellStyle name="20% - Accent1 2_RAW DATA clinical_staff" xfId="21" xr:uid="{00F31822-D360-4CBC-B43B-0C03BA8AA2F2}"/>
    <cellStyle name="20% - Accent1 3" xfId="22" xr:uid="{FF7692A7-AF11-4898-9790-642A3C6358FE}"/>
    <cellStyle name="20% - Accent1 4" xfId="23" xr:uid="{CA99A3BA-ABF6-4654-B83C-67DAE073FB27}"/>
    <cellStyle name="20% - Accent1 5" xfId="24" xr:uid="{11B61FC6-100E-4A25-BF31-5992B18F8465}"/>
    <cellStyle name="20% - Accent1 6" xfId="25" xr:uid="{441A6A48-BC1C-4667-B63D-9D0CC2C21F3F}"/>
    <cellStyle name="20% - Accent1 7" xfId="26" xr:uid="{445CB44A-F39E-4178-8C7C-A7D967BF6FA1}"/>
    <cellStyle name="20% - Accent1 8" xfId="27" xr:uid="{F9A97FBB-6B48-4328-B8AC-C0A9F3629F44}"/>
    <cellStyle name="20% - Accent1 9" xfId="28" xr:uid="{8F79990C-CCC6-47D4-98F5-71C75E4464B8}"/>
    <cellStyle name="20% - Accent2 10" xfId="278" xr:uid="{2935FB4E-3AAE-4F55-A8F9-60E9D6B14B8B}"/>
    <cellStyle name="20% - Accent2 11" xfId="353" xr:uid="{A2B5DFF3-BA9E-430E-AD3E-B7D36B65B79D}"/>
    <cellStyle name="20% - Accent2 2" xfId="29" xr:uid="{EA1A72F1-5749-4C31-B862-7DFAE7C065A6}"/>
    <cellStyle name="20% - Accent2 2 2" xfId="30" xr:uid="{64B02C7F-B898-4CA0-8FCD-FF7E0EF4731B}"/>
    <cellStyle name="20% - Accent2 2 2 2" xfId="31" xr:uid="{F1BF1AD0-A887-49DD-94EF-97995564348A}"/>
    <cellStyle name="20% - Accent2 2 3" xfId="32" xr:uid="{6E59A2D0-ACF1-4449-B4F5-D12A1E51B7C9}"/>
    <cellStyle name="20% - Accent2 2 3 2" xfId="33" xr:uid="{2B0DE49E-0395-486C-8DAD-C6FAAFF49920}"/>
    <cellStyle name="20% - Accent2 2 4" xfId="34" xr:uid="{EFEC30F7-2E94-4A23-9E2D-3338E77E1B93}"/>
    <cellStyle name="20% - Accent2 2_RAW DATA clinical_staff" xfId="35" xr:uid="{E8638097-DC2A-4ED1-9A80-135382DE7379}"/>
    <cellStyle name="20% - Accent2 3" xfId="36" xr:uid="{AE8323EB-85A8-435D-BCA2-0EEFF3C3AC35}"/>
    <cellStyle name="20% - Accent2 4" xfId="37" xr:uid="{A8F17425-B3A1-44A6-B266-3B4C147374B7}"/>
    <cellStyle name="20% - Accent2 5" xfId="38" xr:uid="{BDDF74E4-7E05-4AFD-B055-9FE8F485DD02}"/>
    <cellStyle name="20% - Accent2 6" xfId="39" xr:uid="{523ADF1B-2066-4800-BE44-070118C48CDE}"/>
    <cellStyle name="20% - Accent2 7" xfId="40" xr:uid="{77F986F1-AA80-4FA8-92C9-259E44A50490}"/>
    <cellStyle name="20% - Accent2 8" xfId="41" xr:uid="{14EFE2B1-6313-43CF-B42B-0D56F5FBAF7A}"/>
    <cellStyle name="20% - Accent2 9" xfId="42" xr:uid="{9B037B7E-D27F-42DB-B387-75567B75521A}"/>
    <cellStyle name="20% - Accent3 10" xfId="282" xr:uid="{57674628-990B-431F-B2FA-54AACA5D9E1D}"/>
    <cellStyle name="20% - Accent3 11" xfId="352" xr:uid="{3CAF2F64-DC30-4631-AFE4-DB894823E35E}"/>
    <cellStyle name="20% - Accent3 2" xfId="43" xr:uid="{6C3C9047-83EB-4A7F-9BAF-180B7ADECD91}"/>
    <cellStyle name="20% - Accent3 2 2" xfId="44" xr:uid="{966B91DD-CBFD-475F-90E5-809751873316}"/>
    <cellStyle name="20% - Accent3 2 2 2" xfId="45" xr:uid="{BCAB8F5F-1A3F-4AE2-AA9D-834F1A428D73}"/>
    <cellStyle name="20% - Accent3 2 3" xfId="46" xr:uid="{86091CC3-A811-4B48-9829-E422BC722FC6}"/>
    <cellStyle name="20% - Accent3 2 3 2" xfId="47" xr:uid="{B5D44141-DCA0-49FB-AB15-2621D70D7312}"/>
    <cellStyle name="20% - Accent3 2 4" xfId="48" xr:uid="{DA7BEA98-0C70-49B3-8649-D2EDE8D04D2E}"/>
    <cellStyle name="20% - Accent3 2_RAW DATA clinical_staff" xfId="49" xr:uid="{711645D0-DD83-4D2E-9546-115EAE2B7B6C}"/>
    <cellStyle name="20% - Accent3 3" xfId="50" xr:uid="{C7958732-1005-4248-A172-5413FE0EA3D2}"/>
    <cellStyle name="20% - Accent3 4" xfId="51" xr:uid="{B473D044-99B5-423E-A6F2-FDC0079EB2F0}"/>
    <cellStyle name="20% - Accent3 5" xfId="52" xr:uid="{ECAB5441-FD16-40F3-B015-90972F7B9479}"/>
    <cellStyle name="20% - Accent3 6" xfId="53" xr:uid="{F0218D33-DCE1-4FC9-942C-C461F161514A}"/>
    <cellStyle name="20% - Accent3 7" xfId="54" xr:uid="{446308B4-0560-4610-8E12-60BA38272FA2}"/>
    <cellStyle name="20% - Accent3 8" xfId="55" xr:uid="{32E3318A-9952-40C4-B636-F04C2BBB3207}"/>
    <cellStyle name="20% - Accent3 9" xfId="56" xr:uid="{D0B2787B-CD58-4855-89D1-23F072512888}"/>
    <cellStyle name="20% - Accent4 10" xfId="286" xr:uid="{1CE14FAF-B691-4308-AB78-EF47BC97F8CD}"/>
    <cellStyle name="20% - Accent4 11" xfId="351" xr:uid="{1C994DD1-74F2-45EB-97F1-8484A6F89A7A}"/>
    <cellStyle name="20% - Accent4 2" xfId="57" xr:uid="{EDAE655F-B29D-4675-8574-E4D4810F2755}"/>
    <cellStyle name="20% - Accent4 2 2" xfId="58" xr:uid="{96824378-D192-41A2-9B71-40EC47B9E3F3}"/>
    <cellStyle name="20% - Accent4 2 2 2" xfId="59" xr:uid="{8E5E6262-4020-4B8F-A207-9B46F50325CB}"/>
    <cellStyle name="20% - Accent4 2 3" xfId="60" xr:uid="{0E7DDDF4-58CA-4471-94E6-B7ACED81A60B}"/>
    <cellStyle name="20% - Accent4 2 3 2" xfId="61" xr:uid="{216A079F-8186-4986-827D-C249AE5D2513}"/>
    <cellStyle name="20% - Accent4 2 4" xfId="62" xr:uid="{3651DDD1-1675-436F-B090-A018A62FA73E}"/>
    <cellStyle name="20% - Accent4 2_RAW DATA clinical_staff" xfId="63" xr:uid="{FE54041B-1C65-4080-8059-2E3FD67BEBDA}"/>
    <cellStyle name="20% - Accent4 3" xfId="64" xr:uid="{C9DD4C1D-D4B6-437F-8488-0C14501CDC5A}"/>
    <cellStyle name="20% - Accent4 4" xfId="65" xr:uid="{C310651E-44BF-45BC-9033-887F5D77E594}"/>
    <cellStyle name="20% - Accent4 5" xfId="66" xr:uid="{28DEBC8B-C124-4139-A8B4-C8A83C6FF08F}"/>
    <cellStyle name="20% - Accent4 6" xfId="67" xr:uid="{7E3DE015-4322-4183-A596-A7BC58FD3E08}"/>
    <cellStyle name="20% - Accent4 7" xfId="68" xr:uid="{F232ED1F-9A8E-4E9D-83AF-C936183638F6}"/>
    <cellStyle name="20% - Accent4 8" xfId="69" xr:uid="{6188410A-7ED9-47C4-9ED2-AFB28FB05C7F}"/>
    <cellStyle name="20% - Accent4 9" xfId="70" xr:uid="{17D9BF2D-8344-4C9F-B8EC-9439C3DF8FE3}"/>
    <cellStyle name="20% - Accent5 10" xfId="290" xr:uid="{B6401558-564A-4DBA-BBB0-50F7F427326E}"/>
    <cellStyle name="20% - Accent5 11" xfId="350" xr:uid="{7CDECE07-A074-46B1-8924-1647579C3196}"/>
    <cellStyle name="20% - Accent5 2" xfId="71" xr:uid="{D97165AB-E566-4F23-9EB4-88FAAD64B655}"/>
    <cellStyle name="20% - Accent5 2 2" xfId="72" xr:uid="{71137C91-27C0-4EFA-9CA7-76BF0B2C1217}"/>
    <cellStyle name="20% - Accent5 2 2 2" xfId="73" xr:uid="{C943BE49-7183-4F53-B195-1398C4B86EDC}"/>
    <cellStyle name="20% - Accent5 2 3" xfId="74" xr:uid="{0522B42C-6D54-446E-82F6-F3A9E49311A0}"/>
    <cellStyle name="20% - Accent5 2 3 2" xfId="75" xr:uid="{D71D8A6D-59F7-43D4-9E0B-3383A3798371}"/>
    <cellStyle name="20% - Accent5 2 4" xfId="76" xr:uid="{01CA687E-20F5-40AD-BC51-D57CB664FD44}"/>
    <cellStyle name="20% - Accent5 2_RAW DATA clinical_staff" xfId="77" xr:uid="{2BD8DEA4-CB3C-4645-BA12-0B17BC8F66C6}"/>
    <cellStyle name="20% - Accent5 3" xfId="78" xr:uid="{8DA93941-AF66-41D4-9EF0-D740F843C862}"/>
    <cellStyle name="20% - Accent5 4" xfId="79" xr:uid="{E898B55C-0313-4029-970D-5A14EE8853F9}"/>
    <cellStyle name="20% - Accent5 5" xfId="80" xr:uid="{4F3C26C5-8537-4D4D-A439-9F05A1370D33}"/>
    <cellStyle name="20% - Accent5 6" xfId="81" xr:uid="{3E3B83F4-5221-467F-A1FE-13C318E92B0A}"/>
    <cellStyle name="20% - Accent5 7" xfId="82" xr:uid="{E291CB3E-2EF8-42A5-9A5B-3B11F7B78401}"/>
    <cellStyle name="20% - Accent5 8" xfId="83" xr:uid="{2699267A-B33E-4768-AF15-D78F4C381E21}"/>
    <cellStyle name="20% - Accent5 9" xfId="84" xr:uid="{F607E386-E414-4EFD-A9B5-6694C2CB5276}"/>
    <cellStyle name="20% - Accent6 10" xfId="294" xr:uid="{AF02F46F-1BA5-45A9-B37F-3377A6943BBF}"/>
    <cellStyle name="20% - Accent6 11" xfId="349" xr:uid="{BC45861C-FD6D-4FF1-9C96-F0F8D287FC6E}"/>
    <cellStyle name="20% - Accent6 2" xfId="85" xr:uid="{783DBA18-4001-4C2E-A238-6637578B7BF6}"/>
    <cellStyle name="20% - Accent6 2 2" xfId="86" xr:uid="{65E26670-1367-47F7-98C0-409AF9769374}"/>
    <cellStyle name="20% - Accent6 2 2 2" xfId="87" xr:uid="{8D4977B9-75E0-4858-86D1-E0D39511C561}"/>
    <cellStyle name="20% - Accent6 2 3" xfId="88" xr:uid="{BC711E43-1926-4BF2-94DD-B2E54543214D}"/>
    <cellStyle name="20% - Accent6 2 3 2" xfId="89" xr:uid="{6960756F-CC9C-47B2-82D3-2669A8C6560B}"/>
    <cellStyle name="20% - Accent6 2 4" xfId="90" xr:uid="{9F8F4096-7292-46F8-B647-BA950BC9912B}"/>
    <cellStyle name="20% - Accent6 2_RAW DATA clinical_staff" xfId="91" xr:uid="{57149D44-5EBB-4D4C-BEC7-616EEECF3C8E}"/>
    <cellStyle name="20% - Accent6 3" xfId="92" xr:uid="{8C18247D-4256-439E-9049-33189113A12A}"/>
    <cellStyle name="20% - Accent6 4" xfId="93" xr:uid="{1935CDE1-42F1-4A16-ACD1-9BF836660F0D}"/>
    <cellStyle name="20% - Accent6 5" xfId="94" xr:uid="{F865A854-0052-4202-BDBB-F01CCD9C7669}"/>
    <cellStyle name="20% - Accent6 6" xfId="95" xr:uid="{C3658AFD-D8C0-4CF5-BBD1-89155123F743}"/>
    <cellStyle name="20% - Accent6 7" xfId="96" xr:uid="{8092B16D-709D-46E3-802F-75037E7129D4}"/>
    <cellStyle name="20% - Accent6 8" xfId="97" xr:uid="{FA5384CF-FBD4-4ADE-B19F-8925312910AD}"/>
    <cellStyle name="20% - Accent6 9" xfId="98" xr:uid="{CEA32513-2A12-4928-92DC-F32EAB5F6410}"/>
    <cellStyle name="40% - Accent1 10" xfId="275" xr:uid="{81B747C7-1E66-4D8B-8FD5-B80D7041CA2A}"/>
    <cellStyle name="40% - Accent1 11" xfId="348" xr:uid="{B7198B44-7362-40D8-8D0E-552C8510F355}"/>
    <cellStyle name="40% - Accent1 2" xfId="99" xr:uid="{8ACBE764-4DD3-418A-B017-A3C580E72C94}"/>
    <cellStyle name="40% - Accent1 2 2" xfId="100" xr:uid="{90486781-F4E8-4290-A041-23E8B523A830}"/>
    <cellStyle name="40% - Accent1 2 2 2" xfId="101" xr:uid="{58E07550-51C6-429A-8DFA-BC8E46C145B2}"/>
    <cellStyle name="40% - Accent1 2 3" xfId="102" xr:uid="{5AE290BD-EDF6-4A3A-8803-B5B93FF7C814}"/>
    <cellStyle name="40% - Accent1 2 3 2" xfId="103" xr:uid="{1AC99206-0D80-4A9A-A40D-C9F0E70126CF}"/>
    <cellStyle name="40% - Accent1 2 4" xfId="104" xr:uid="{E052A1F0-07E0-45B9-B050-B8DA16041677}"/>
    <cellStyle name="40% - Accent1 2_RAW DATA clinical_staff" xfId="105" xr:uid="{3B05EB75-3D2C-405B-8782-14840CE76098}"/>
    <cellStyle name="40% - Accent1 3" xfId="106" xr:uid="{37539422-F8E5-4FB9-A21B-E26DCAB173E7}"/>
    <cellStyle name="40% - Accent1 4" xfId="107" xr:uid="{91AB4E12-EFB6-4224-BD46-655A38D64DA6}"/>
    <cellStyle name="40% - Accent1 5" xfId="108" xr:uid="{54DAE41F-D544-4DA9-9092-54B8175A79EF}"/>
    <cellStyle name="40% - Accent1 6" xfId="109" xr:uid="{107BCCD4-7D75-415D-9EF0-0A55EFF14A37}"/>
    <cellStyle name="40% - Accent1 7" xfId="110" xr:uid="{9DE4AEDD-87C9-4A44-A1B4-D8D13C4D0611}"/>
    <cellStyle name="40% - Accent1 8" xfId="111" xr:uid="{B4E387FE-4D6C-4C61-866A-F9C6D0A3392F}"/>
    <cellStyle name="40% - Accent1 9" xfId="112" xr:uid="{9CF3B343-1104-41A4-A922-D1A7C6E25966}"/>
    <cellStyle name="40% - Accent2 10" xfId="279" xr:uid="{0A32C5FD-2479-4E08-BB54-DBFBB4BBD08C}"/>
    <cellStyle name="40% - Accent2 11" xfId="347" xr:uid="{E696200C-F125-47A6-90D9-5A68B90373AD}"/>
    <cellStyle name="40% - Accent2 2" xfId="113" xr:uid="{B70D0CCE-51A6-406D-962B-C6F7C9B4CB7C}"/>
    <cellStyle name="40% - Accent2 2 2" xfId="114" xr:uid="{D70B39CE-8B7A-4530-9CA8-422A60867AF6}"/>
    <cellStyle name="40% - Accent2 2 2 2" xfId="115" xr:uid="{2B7876AD-D573-4965-A52F-BE63A9ABF920}"/>
    <cellStyle name="40% - Accent2 2 3" xfId="116" xr:uid="{5EBD1631-7641-4E68-8132-B98567BD8E81}"/>
    <cellStyle name="40% - Accent2 2 3 2" xfId="117" xr:uid="{E7C96A8C-ABE4-4C67-8B84-931857722BD9}"/>
    <cellStyle name="40% - Accent2 2 4" xfId="118" xr:uid="{084FEFC2-C045-4587-AD24-D490241EBFDA}"/>
    <cellStyle name="40% - Accent2 2_RAW DATA clinical_staff" xfId="119" xr:uid="{0E236BF0-A80C-425E-8896-F389B9214B9D}"/>
    <cellStyle name="40% - Accent2 3" xfId="120" xr:uid="{2A46FB3F-B64E-47C9-866B-034C77C0F700}"/>
    <cellStyle name="40% - Accent2 4" xfId="121" xr:uid="{7392CEEC-E3A6-44E9-8B48-296D498E08B4}"/>
    <cellStyle name="40% - Accent2 5" xfId="122" xr:uid="{4FBAC0A4-6891-46C0-B595-11176210A60F}"/>
    <cellStyle name="40% - Accent2 6" xfId="123" xr:uid="{031A9542-CD3C-425C-83CD-BEE523AD4253}"/>
    <cellStyle name="40% - Accent2 7" xfId="124" xr:uid="{D8E95A8E-3A0D-4B8B-855A-F8B0B657AEFA}"/>
    <cellStyle name="40% - Accent2 8" xfId="125" xr:uid="{5F731BC8-7E9E-46ED-AC84-B676CD260572}"/>
    <cellStyle name="40% - Accent2 9" xfId="126" xr:uid="{F3680CEA-25EF-49B1-8E00-30910B720B3F}"/>
    <cellStyle name="40% - Accent3 10" xfId="283" xr:uid="{6DD47531-C893-4384-9A7E-4A164C19A9B0}"/>
    <cellStyle name="40% - Accent3 11" xfId="346" xr:uid="{7273FBA9-D2B6-411C-8966-37A010E6225C}"/>
    <cellStyle name="40% - Accent3 2" xfId="127" xr:uid="{45890AFC-8AB1-4F3D-98B0-78A0894B2DC2}"/>
    <cellStyle name="40% - Accent3 2 2" xfId="128" xr:uid="{2481127E-F67C-4A6B-BE52-7EBD810B1D8C}"/>
    <cellStyle name="40% - Accent3 2 2 2" xfId="129" xr:uid="{63DFD87A-AEC1-4B92-BEC0-CB18C5175B34}"/>
    <cellStyle name="40% - Accent3 2 3" xfId="130" xr:uid="{F3136442-D32A-4382-9B2A-0F430765C902}"/>
    <cellStyle name="40% - Accent3 2 3 2" xfId="131" xr:uid="{A6D01C17-5998-4A32-836C-952AF0607DC0}"/>
    <cellStyle name="40% - Accent3 2 4" xfId="132" xr:uid="{825A11F8-5DD5-4E47-9F80-63121B1C93D7}"/>
    <cellStyle name="40% - Accent3 2_RAW DATA clinical_staff" xfId="133" xr:uid="{3D23CE7B-F61D-44DD-9B5B-EF558657D448}"/>
    <cellStyle name="40% - Accent3 3" xfId="134" xr:uid="{574E455F-B974-4262-989B-B4900313A574}"/>
    <cellStyle name="40% - Accent3 4" xfId="135" xr:uid="{3517F62C-EEA1-4208-8A8A-29F8E5004839}"/>
    <cellStyle name="40% - Accent3 5" xfId="136" xr:uid="{386DB643-8365-48F4-A360-706A377C6F95}"/>
    <cellStyle name="40% - Accent3 6" xfId="137" xr:uid="{0B0EB15A-C4A0-4C34-963A-D072AB2AFDF3}"/>
    <cellStyle name="40% - Accent3 7" xfId="138" xr:uid="{A914B55D-51B2-4CDA-AEDB-824760A3B625}"/>
    <cellStyle name="40% - Accent3 8" xfId="139" xr:uid="{BEFFFF72-41B5-4D76-9466-DAA5BDEC0E14}"/>
    <cellStyle name="40% - Accent3 9" xfId="140" xr:uid="{19ACF0C9-6196-4C47-BF9F-68E5CB1BCE5B}"/>
    <cellStyle name="40% - Accent4 10" xfId="287" xr:uid="{B48C5E4C-CB43-4390-A681-BD196FAD976A}"/>
    <cellStyle name="40% - Accent4 11" xfId="345" xr:uid="{F012484A-D8E5-45FA-8E15-35D9CBB6CD75}"/>
    <cellStyle name="40% - Accent4 2" xfId="141" xr:uid="{422E30F9-D3FE-4D18-A636-D8CAA1E6196F}"/>
    <cellStyle name="40% - Accent4 2 2" xfId="142" xr:uid="{979C6A2E-D744-485C-A554-8901782B00DA}"/>
    <cellStyle name="40% - Accent4 2 2 2" xfId="143" xr:uid="{405FD0E6-A17F-4B0E-9C0C-61BFC38F2427}"/>
    <cellStyle name="40% - Accent4 2 3" xfId="144" xr:uid="{1E9D9A76-4BB1-4848-9601-29B0344B7E3F}"/>
    <cellStyle name="40% - Accent4 2 3 2" xfId="145" xr:uid="{C628540A-E7B1-40D5-8288-21EF7BF0CD47}"/>
    <cellStyle name="40% - Accent4 2 4" xfId="146" xr:uid="{2511E012-8D2E-44F5-97B2-013010085F29}"/>
    <cellStyle name="40% - Accent4 2_RAW DATA clinical_staff" xfId="147" xr:uid="{A6FE43D8-C6E9-4E52-BF18-CD923AD44BEE}"/>
    <cellStyle name="40% - Accent4 3" xfId="148" xr:uid="{B8C16279-E715-4653-8CCB-E7C722D0E162}"/>
    <cellStyle name="40% - Accent4 4" xfId="149" xr:uid="{A8D98120-7D9C-4876-B855-CD249C846263}"/>
    <cellStyle name="40% - Accent4 5" xfId="150" xr:uid="{67E07299-13C2-4588-8DA1-4B7E5D6ADD0D}"/>
    <cellStyle name="40% - Accent4 6" xfId="151" xr:uid="{33D57A0F-263D-4B05-BB1A-13C12926EEC4}"/>
    <cellStyle name="40% - Accent4 7" xfId="152" xr:uid="{11B8F630-9474-4DA8-AD34-DAF11172A095}"/>
    <cellStyle name="40% - Accent4 8" xfId="153" xr:uid="{A8410E95-2CA0-4617-A462-83E360EF2F7C}"/>
    <cellStyle name="40% - Accent4 9" xfId="154" xr:uid="{4F62F09D-E181-4CCC-B915-2C36FBBC818B}"/>
    <cellStyle name="40% - Accent5 10" xfId="291" xr:uid="{FF00178A-D685-4926-B09F-5D8A670BCE2B}"/>
    <cellStyle name="40% - Accent5 11" xfId="344" xr:uid="{0B908A18-CB26-452D-99DA-4E153A1C6783}"/>
    <cellStyle name="40% - Accent5 2" xfId="155" xr:uid="{AF97FB30-DE96-4B30-90C8-D97B8AF7449D}"/>
    <cellStyle name="40% - Accent5 2 2" xfId="156" xr:uid="{A7857CC1-CF33-4F18-878E-AA132C005306}"/>
    <cellStyle name="40% - Accent5 2 2 2" xfId="157" xr:uid="{8DB4CA9C-C615-439E-A4C2-8847402ED859}"/>
    <cellStyle name="40% - Accent5 2 3" xfId="158" xr:uid="{C9632508-6C54-41DC-BD1D-AB2EAC0F0E57}"/>
    <cellStyle name="40% - Accent5 2 3 2" xfId="159" xr:uid="{D06BFF3B-C92F-4B20-962D-B60A1DBBF7CC}"/>
    <cellStyle name="40% - Accent5 2 4" xfId="160" xr:uid="{2CA87DEE-4722-468F-B0DF-4B2287712ADC}"/>
    <cellStyle name="40% - Accent5 2_RAW DATA clinical_staff" xfId="161" xr:uid="{4A44E750-E38C-45CF-AA5C-02FD8728B5E9}"/>
    <cellStyle name="40% - Accent5 3" xfId="162" xr:uid="{C21135B4-9C66-44F6-9ECF-9D7E97BBA40F}"/>
    <cellStyle name="40% - Accent5 4" xfId="163" xr:uid="{08F93D85-601D-4D1F-A209-34BB2AF85ECB}"/>
    <cellStyle name="40% - Accent5 5" xfId="164" xr:uid="{AEFF77A8-86E1-4AE8-8207-4205CD3CE318}"/>
    <cellStyle name="40% - Accent5 6" xfId="165" xr:uid="{17712BAB-FF67-47FE-80BD-22EE39C26A16}"/>
    <cellStyle name="40% - Accent5 7" xfId="166" xr:uid="{FD2429D2-807E-4BB3-9260-7267451980FE}"/>
    <cellStyle name="40% - Accent5 8" xfId="167" xr:uid="{E43ED427-380E-4D61-B9AF-A9A12E7EADD6}"/>
    <cellStyle name="40% - Accent5 9" xfId="168" xr:uid="{383FD8DA-1877-4B2E-8067-15D30E1159CE}"/>
    <cellStyle name="40% - Accent6 10" xfId="295" xr:uid="{91D4D155-1CE3-46C4-B5A6-336748D843B3}"/>
    <cellStyle name="40% - Accent6 11" xfId="343" xr:uid="{6089D78A-CD80-4DEB-B20A-218B16C5B1E8}"/>
    <cellStyle name="40% - Accent6 2" xfId="169" xr:uid="{9671641F-BA0B-4EE4-9A47-0875063D7796}"/>
    <cellStyle name="40% - Accent6 2 2" xfId="170" xr:uid="{C4996F5B-4398-4FF4-94B6-797F4B07F0B3}"/>
    <cellStyle name="40% - Accent6 2 2 2" xfId="171" xr:uid="{734EA6DA-9D92-44B7-8AD1-26C2DC1F0F73}"/>
    <cellStyle name="40% - Accent6 2 3" xfId="172" xr:uid="{6BA2676C-855C-4F9A-A54A-AEF665ADF2B3}"/>
    <cellStyle name="40% - Accent6 2 3 2" xfId="173" xr:uid="{251D383D-B1A7-4075-A2C3-F7BEA9A5BD0C}"/>
    <cellStyle name="40% - Accent6 2 4" xfId="174" xr:uid="{16AC0A44-F397-4F37-8956-4FDB35D5B0F8}"/>
    <cellStyle name="40% - Accent6 2_RAW DATA clinical_staff" xfId="175" xr:uid="{25805F71-11EA-4DD1-980D-5DEB23BA31DB}"/>
    <cellStyle name="40% - Accent6 3" xfId="176" xr:uid="{AC5A9A20-E7F6-4EBE-A58D-97A6567EABD0}"/>
    <cellStyle name="40% - Accent6 4" xfId="177" xr:uid="{7F7FE0F3-DDAF-4DA9-930C-46FFE2B0D386}"/>
    <cellStyle name="40% - Accent6 5" xfId="178" xr:uid="{F0D5E42A-5FB7-4008-AC3F-4FD3A450F5A1}"/>
    <cellStyle name="40% - Accent6 6" xfId="179" xr:uid="{7973FCC9-211A-410A-9AD7-DB5A0ED25AB6}"/>
    <cellStyle name="40% - Accent6 7" xfId="180" xr:uid="{B559CB66-5EF6-460C-9594-E0BF3A1B40E5}"/>
    <cellStyle name="40% - Accent6 8" xfId="181" xr:uid="{5B59FB57-CF77-4976-8E71-DB317140A11C}"/>
    <cellStyle name="40% - Accent6 9" xfId="182" xr:uid="{57015918-AF47-4F6C-B556-11996C2DA780}"/>
    <cellStyle name="60% - Accent1 2" xfId="183" xr:uid="{E915AF23-99BC-4FC6-A85B-261EFD229563}"/>
    <cellStyle name="60% - Accent1 3" xfId="276" xr:uid="{4FAAFDA0-BB61-43D3-B6F0-EBE959B518BF}"/>
    <cellStyle name="60% - Accent1 4" xfId="342" xr:uid="{BF4BE937-5721-42E0-AAF0-011117F5389A}"/>
    <cellStyle name="60% - Accent2 2" xfId="184" xr:uid="{CD8BB222-AC81-46F2-8835-F41B41FE00AE}"/>
    <cellStyle name="60% - Accent2 3" xfId="280" xr:uid="{DBD2D546-4A8A-4782-8955-92FFD22064C4}"/>
    <cellStyle name="60% - Accent2 4" xfId="341" xr:uid="{1E30E0CE-3497-4B68-8AAC-681DC5103AD7}"/>
    <cellStyle name="60% - Accent3 2" xfId="185" xr:uid="{00D170CC-CABB-40C8-815C-EE7E602CBE0B}"/>
    <cellStyle name="60% - Accent3 3" xfId="284" xr:uid="{6D2C3A40-A12B-4901-B4F4-B52DA521AA28}"/>
    <cellStyle name="60% - Accent3 4" xfId="340" xr:uid="{01180DB8-F2D3-48CA-888F-E6F3B8C950FE}"/>
    <cellStyle name="60% - Accent4 2" xfId="186" xr:uid="{5A5676B8-67DE-4FAD-9A36-632DB55CE5C2}"/>
    <cellStyle name="60% - Accent4 3" xfId="288" xr:uid="{16B17AEC-AD81-47A1-ABF1-AE7902B6460C}"/>
    <cellStyle name="60% - Accent4 4" xfId="306" xr:uid="{0A9B41B5-7BF8-46A2-BA49-392399D9A842}"/>
    <cellStyle name="60% - Accent5 2" xfId="187" xr:uid="{E689A9D9-48BA-4054-86FB-07F18E64EB48}"/>
    <cellStyle name="60% - Accent5 3" xfId="292" xr:uid="{D52BA6E9-7669-4FA9-AC82-7C160D19749C}"/>
    <cellStyle name="60% - Accent5 4" xfId="339" xr:uid="{D084853E-27BF-43A2-A8A3-AB7F78A2A6DD}"/>
    <cellStyle name="60% - Accent6 2" xfId="188" xr:uid="{3A0AA539-DF8D-4CFD-9503-5A058CB3B721}"/>
    <cellStyle name="60% - Accent6 3" xfId="296" xr:uid="{F8886B3C-DCEA-48CC-8211-82DB6FB457C8}"/>
    <cellStyle name="60% - Accent6 4" xfId="305" xr:uid="{CD5BEB6E-BDB3-4507-A6F0-A2110F2928A1}"/>
    <cellStyle name="Accent1 2" xfId="189" xr:uid="{D0482FA4-203E-469A-8D95-2A33C37A6BEA}"/>
    <cellStyle name="Accent1 3" xfId="273" xr:uid="{F2CA90D4-CC36-4DB3-A2D4-695BEBC6F2A7}"/>
    <cellStyle name="Accent1 4" xfId="338" xr:uid="{4CA28FF9-E2B7-4F0A-A575-AEB69232C5A8}"/>
    <cellStyle name="Accent2 2" xfId="190" xr:uid="{660D3243-75EF-4105-9B38-B1CCDE70D65F}"/>
    <cellStyle name="Accent2 3" xfId="277" xr:uid="{7C48FFEE-2451-4F19-ADCE-775DB32DB8F7}"/>
    <cellStyle name="Accent2 4" xfId="304" xr:uid="{154A55BE-EA16-4B21-AB07-417304BB4766}"/>
    <cellStyle name="Accent3 2" xfId="191" xr:uid="{59732A7F-E2C9-4BDF-B374-499413B159B0}"/>
    <cellStyle name="Accent3 3" xfId="281" xr:uid="{17A2D5C2-2A74-4C12-8AB8-9B07EABE1DA1}"/>
    <cellStyle name="Accent3 4" xfId="337" xr:uid="{AC3E3FC0-9EBC-465E-B3DC-D121C1887904}"/>
    <cellStyle name="Accent4 2" xfId="192" xr:uid="{2EDD563E-1627-4E8A-856D-B0091D2BC828}"/>
    <cellStyle name="Accent4 3" xfId="285" xr:uid="{D143F06B-D711-4E48-8B56-DB21D4E83235}"/>
    <cellStyle name="Accent4 4" xfId="303" xr:uid="{AF85FE2E-E560-42BA-B25F-168E7C14DABD}"/>
    <cellStyle name="Accent5 2" xfId="193" xr:uid="{85415010-28EC-470E-A7C5-AD70CC2D6001}"/>
    <cellStyle name="Accent5 3" xfId="289" xr:uid="{1B93CB3A-064E-40B3-8C40-210298BBF7DF}"/>
    <cellStyle name="Accent5 4" xfId="336" xr:uid="{AB809F92-12BB-471A-A61B-89D4CC90883C}"/>
    <cellStyle name="Accent6 2" xfId="194" xr:uid="{E4663848-8FA2-4578-B07A-0F237462D5B1}"/>
    <cellStyle name="Accent6 3" xfId="293" xr:uid="{90C8541A-10B0-45BC-BA84-69108660AE93}"/>
    <cellStyle name="Accent6 4" xfId="302" xr:uid="{85943ADF-48F1-4D90-A3F3-2B62BF2D14F2}"/>
    <cellStyle name="Bad 2" xfId="195" xr:uid="{3CB62D5B-1DC5-4EB0-8663-BCA7D71FDD89}"/>
    <cellStyle name="Bad 3" xfId="263" xr:uid="{666678E4-43A6-4C92-BCAB-B31937F52B5C}"/>
    <cellStyle name="Bad 4" xfId="335" xr:uid="{36826CB2-8C79-4575-81D2-D8EFC5BBAA5B}"/>
    <cellStyle name="Calculation 2" xfId="196" xr:uid="{5E2BD168-74AD-4E33-A9FF-6975568DB0CF}"/>
    <cellStyle name="Calculation 3" xfId="267" xr:uid="{BA126856-FEB9-4A05-9CED-CCFF6D645A8A}"/>
    <cellStyle name="Calculation 4" xfId="331" xr:uid="{ACFEAEA7-E3F4-4629-9C4D-737CFBF2A385}"/>
    <cellStyle name="Check Cell 2" xfId="197" xr:uid="{C4AC0640-90AB-44C6-AAC5-714AFEB0DADF}"/>
    <cellStyle name="Check Cell 3" xfId="269" xr:uid="{35B2BE2D-BEF1-43A4-B6A2-41BCA1E29FD0}"/>
    <cellStyle name="Check Cell 4" xfId="334" xr:uid="{7AA91B31-C17C-4103-B4C0-D2B28454C15D}"/>
    <cellStyle name="Comma 2" xfId="333" xr:uid="{764185FE-D951-442B-8594-8560CBAFEE2F}"/>
    <cellStyle name="Comma 3" xfId="311" xr:uid="{4BCC553E-F6CB-45BF-AFF8-69BDE060433F}"/>
    <cellStyle name="Comma 3 2" xfId="362" xr:uid="{A1A9CAE1-83A6-4167-BBCC-C076D6A74C95}"/>
    <cellStyle name="Explanatory Text 2" xfId="198" xr:uid="{9717B8DB-6917-4F3C-AB51-E724AE2C0AD2}"/>
    <cellStyle name="Explanatory Text 3" xfId="271" xr:uid="{3A627AFE-4287-468F-AA6E-FB6B710C618D}"/>
    <cellStyle name="Explanatory Text 4" xfId="332" xr:uid="{5C9DCF15-D33E-4F7E-93D1-AA123156F548}"/>
    <cellStyle name="Good 2" xfId="199" xr:uid="{63F0164B-7881-480F-9188-74E76AD2052A}"/>
    <cellStyle name="Good 3" xfId="262" xr:uid="{F039A900-DBB1-46A6-A4CA-9292DE3B6F78}"/>
    <cellStyle name="Good 4" xfId="301" xr:uid="{17CA662C-8294-4A52-A7C8-178AA1204EA4}"/>
    <cellStyle name="Heading 1 2" xfId="200" xr:uid="{94975E55-530D-464B-BFAF-784A5C4ADA6F}"/>
    <cellStyle name="Heading 1 3" xfId="258" xr:uid="{F95522EB-6B95-4CEC-A1F3-37D0C0A4041E}"/>
    <cellStyle name="Heading 1 4" xfId="300" xr:uid="{CEFE0792-6E99-452E-A4A8-51CDF55A65C3}"/>
    <cellStyle name="Heading 2 2" xfId="201" xr:uid="{625824BE-C8AE-4FEC-A8B6-B105A84F1487}"/>
    <cellStyle name="Heading 2 3" xfId="259" xr:uid="{ECC5B34D-FC05-4F8A-9FC3-C0CCCC6100EE}"/>
    <cellStyle name="Heading 2 4" xfId="330" xr:uid="{71BE2AC5-D5DB-4BAF-99DA-6F8AE7802657}"/>
    <cellStyle name="Heading 3 2" xfId="202" xr:uid="{EB41C7B4-FB48-4984-AD6A-4757980407CE}"/>
    <cellStyle name="Heading 3 3" xfId="260" xr:uid="{7B2BF332-CCD4-4B7F-9D7F-EBA762531D8E}"/>
    <cellStyle name="Heading 3 4" xfId="298" xr:uid="{E7079E3B-7E65-43A5-81C7-77635418D712}"/>
    <cellStyle name="Heading 4 2" xfId="203" xr:uid="{D9718EDA-BE1E-4D67-B7A4-CEFB3C4A456A}"/>
    <cellStyle name="Heading 4 3" xfId="261" xr:uid="{C887900D-8E03-4F65-9044-77C14EA8B41B}"/>
    <cellStyle name="Heading 4 4" xfId="329" xr:uid="{76FC7A71-EE12-4594-8D2A-91D0E16F9700}"/>
    <cellStyle name="Hyperlink" xfId="361" builtinId="8"/>
    <cellStyle name="Hyperlink 2" xfId="204" xr:uid="{58006A04-EA4A-4895-98B9-EFF5AFC5CC87}"/>
    <cellStyle name="Hyperlink 3" xfId="321" xr:uid="{28CEE690-D8CA-488E-9E91-39485C480278}"/>
    <cellStyle name="Input 2" xfId="205" xr:uid="{C79DF1D4-895F-4323-B448-C48758D2BA19}"/>
    <cellStyle name="Input 3" xfId="265" xr:uid="{2A3DF084-B9D8-4093-91FC-441A1E2D66C9}"/>
    <cellStyle name="Input 4" xfId="328" xr:uid="{814BCBB9-FEFD-45FD-B807-12697ABDCEB1}"/>
    <cellStyle name="Linked Cell 2" xfId="206" xr:uid="{15F55167-A5EF-4EBB-842A-FAD983C62D49}"/>
    <cellStyle name="Linked Cell 3" xfId="268" xr:uid="{A66F766A-046A-4A5D-9329-FD629CD0CD94}"/>
    <cellStyle name="Linked Cell 4" xfId="327" xr:uid="{7890D4F5-6D8B-4618-B9D9-C9ECDC906E02}"/>
    <cellStyle name="Neutral 2" xfId="207" xr:uid="{5E8303AE-727C-446D-8074-6DE0250F084A}"/>
    <cellStyle name="Neutral 3" xfId="264" xr:uid="{2E2901BF-EF3A-4853-8696-FAE72E3A5315}"/>
    <cellStyle name="Neutral 4" xfId="326" xr:uid="{8E24DE3A-B7C0-4669-ACD3-FDB7BE3A10E7}"/>
    <cellStyle name="Normal" xfId="0" builtinId="0"/>
    <cellStyle name="Normal 10" xfId="13" xr:uid="{12B7F070-1815-4128-B518-79894B161D2D}"/>
    <cellStyle name="Normal 10 2" xfId="208" xr:uid="{30C5D7BB-A965-40FE-BC76-7BA53FBAD087}"/>
    <cellStyle name="Normal 11" xfId="209" xr:uid="{0FF68D14-461A-4175-8F7D-1EA36B31193D}"/>
    <cellStyle name="Normal 12" xfId="210" xr:uid="{7E094224-5BEB-4456-A355-546BE9F2DF05}"/>
    <cellStyle name="Normal 13" xfId="211" xr:uid="{B08277BD-7CB3-48BD-BB6A-70730E811A0D}"/>
    <cellStyle name="Normal 14" xfId="212" xr:uid="{D2312D40-8EBD-4F52-AA22-DB7812297FBA}"/>
    <cellStyle name="Normal 14 2" xfId="213" xr:uid="{A0BCDDCC-DC0C-4531-8AEB-507E6EC2968C}"/>
    <cellStyle name="Normal 15" xfId="214" xr:uid="{8E4B2A4F-D7C6-4DC3-9146-388D95D8A5CE}"/>
    <cellStyle name="Normal 16" xfId="215" xr:uid="{0208A8A1-7110-46FF-9F32-762D3C74ED1D}"/>
    <cellStyle name="Normal 17" xfId="14" xr:uid="{BEA4E340-98CA-4808-8339-39248EED0C29}"/>
    <cellStyle name="Normal 18" xfId="3" xr:uid="{58A89DB5-A6FB-4E8B-96A8-1941544550D3}"/>
    <cellStyle name="Normal 19" xfId="355" xr:uid="{2E3B2A77-E482-4804-8A9B-AD7F22648AB6}"/>
    <cellStyle name="Normal 2" xfId="1" xr:uid="{C5AF76C0-1A14-4E81-BF41-143228D35A5C}"/>
    <cellStyle name="Normal 2 10" xfId="360" xr:uid="{1E5FFFD6-A01B-4DA1-B400-96AB90C883CD}"/>
    <cellStyle name="Normal 2 2" xfId="217" xr:uid="{EAB93C51-0130-4FE1-ABEF-9F1D68240E2A}"/>
    <cellStyle name="Normal 2 2 2" xfId="218" xr:uid="{D816DABB-3214-4B83-8BE9-972156E6604D}"/>
    <cellStyle name="Normal 2 2 2 2" xfId="219" xr:uid="{5E948456-5F68-488F-BD19-18D6436335B0}"/>
    <cellStyle name="Normal 2 2 2 2 2" xfId="314" xr:uid="{E9558B39-E2BD-488C-A04D-844B96922408}"/>
    <cellStyle name="Normal 2 2 2 2 2 2" xfId="359" xr:uid="{020CBC54-0AF5-48E4-8CD2-4B9B48720C0B}"/>
    <cellStyle name="Normal 2 2 2 3" xfId="357" xr:uid="{60233AE7-E5BD-4703-BD1B-162ABC4CAE45}"/>
    <cellStyle name="Normal 2 2 3" xfId="220" xr:uid="{66589343-3AE1-45E1-BF39-BFF8BD0765D8}"/>
    <cellStyle name="Normal 2 2 4" xfId="316" xr:uid="{0BA05267-F04E-424E-89C1-665330ECC168}"/>
    <cellStyle name="Normal 2 2_RAW DATA clinical_staff" xfId="221" xr:uid="{6F9BDAED-FB3E-45A3-9541-C0E864D26843}"/>
    <cellStyle name="Normal 2 3" xfId="222" xr:uid="{61F54655-42FE-4A2B-87EF-DBCF289E6C9F}"/>
    <cellStyle name="Normal 2 4" xfId="223" xr:uid="{143FC4F2-6EA6-4741-ADAE-C888EBE6DAB5}"/>
    <cellStyle name="Normal 2 4 2" xfId="224" xr:uid="{A4C44769-5F97-4112-9BE3-2F50504E728D}"/>
    <cellStyle name="Normal 2 5" xfId="225" xr:uid="{05395EE1-B5FE-4D5C-88AF-55D393F8A54F}"/>
    <cellStyle name="Normal 2 5 2" xfId="226" xr:uid="{90A1A8C9-2BD8-40D4-951F-10F52420EAE3}"/>
    <cellStyle name="Normal 2 6" xfId="227" xr:uid="{803748E0-F0EF-4D0D-8CB4-752F4EF4CC74}"/>
    <cellStyle name="Normal 2 7" xfId="216" xr:uid="{01192B1D-D045-42BD-8C33-61F47CBE04DB}"/>
    <cellStyle name="Normal 2 8" xfId="318" xr:uid="{5432FD1F-AC51-44C5-B5FF-A585F7BE0F17}"/>
    <cellStyle name="Normal 2 9" xfId="5" xr:uid="{BDF372AF-CEB3-47C7-9B88-FF60C94A84DC}"/>
    <cellStyle name="Normal 2_RAW DATA clinical_staff" xfId="228" xr:uid="{98ED41C6-C61F-4D33-9FA2-EEA443DDBB5A}"/>
    <cellStyle name="Normal 20" xfId="297" xr:uid="{3D4B1895-3F6C-4131-BB10-5AC7482683E5}"/>
    <cellStyle name="Normal 3" xfId="4" xr:uid="{B6836A31-23F2-4550-8A4A-B4961025CF50}"/>
    <cellStyle name="Normal 3 2" xfId="229" xr:uid="{CF71B4F8-0CD1-4FEE-92A1-131F2AA54BD6}"/>
    <cellStyle name="Normal 3 3" xfId="317" xr:uid="{7D65309A-10AB-487D-BD09-8B5C96B40694}"/>
    <cellStyle name="Normal 3_2020 SID and regions" xfId="6" xr:uid="{9C684873-2BDC-430F-A179-9765D1D06DC1}"/>
    <cellStyle name="Normal 4" xfId="7" xr:uid="{07364FF9-240F-4D4C-8E75-27772E876FE3}"/>
    <cellStyle name="Normal 4 2" xfId="231" xr:uid="{086FC6B7-AFAE-422F-8769-E7727CC25D18}"/>
    <cellStyle name="Normal 4 2 2" xfId="232" xr:uid="{CC04BC8F-93B4-4111-963A-8274B2DAA624}"/>
    <cellStyle name="Normal 4 2 3" xfId="312" xr:uid="{447865E3-E8C5-449F-B7CF-F50B40D34BE7}"/>
    <cellStyle name="Normal 4 3" xfId="233" xr:uid="{CEB29364-9F40-4FD3-8A44-F58F175A847C}"/>
    <cellStyle name="Normal 4 3 2" xfId="309" xr:uid="{38832B6C-4D1A-4C48-BAA5-9CE3BE6AC6D0}"/>
    <cellStyle name="Normal 4 4" xfId="230" xr:uid="{EE1487F7-6BA2-4881-97C2-658B8B8CE0D0}"/>
    <cellStyle name="Normal 4 5" xfId="315" xr:uid="{76E29FF5-7E75-4C4A-A2AC-65493E45FD02}"/>
    <cellStyle name="Normal 4_RAW DATA clinical_staff" xfId="234" xr:uid="{15FBC249-7B62-412A-B328-598F5B226300}"/>
    <cellStyle name="Normal 5" xfId="8" xr:uid="{94C72E15-4B9B-4B91-9693-D435F7F42CDA}"/>
    <cellStyle name="Normal 5 2" xfId="235" xr:uid="{1D891177-3826-48F4-AE5D-63072D5ADAA5}"/>
    <cellStyle name="Normal 5 3" xfId="358" xr:uid="{378FE3BF-A1F1-4D20-8A84-8D19F59B0725}"/>
    <cellStyle name="Normal 6" xfId="9" xr:uid="{A6EBCBDD-2F20-420E-919E-A78E1E74F822}"/>
    <cellStyle name="Normal 6 2" xfId="236" xr:uid="{3E702310-E433-47C9-9A6D-A78103350E04}"/>
    <cellStyle name="Normal 6 3" xfId="356" xr:uid="{B6DAE6EB-1CF0-4308-BF2A-B6B86D88B797}"/>
    <cellStyle name="Normal 7" xfId="10" xr:uid="{CD18249F-AA4D-4A79-B3CC-453FBF5EEBFB}"/>
    <cellStyle name="Normal 7 2" xfId="237" xr:uid="{5D06CA5A-D635-4EA8-9568-DE4E884BEC95}"/>
    <cellStyle name="Normal 8" xfId="11" xr:uid="{EFF3C7B1-FE0B-4465-A9D3-BA88FD261299}"/>
    <cellStyle name="Normal 8 2" xfId="238" xr:uid="{C121E8ED-CCAC-49A4-AA99-EDC029B62ACE}"/>
    <cellStyle name="Normal 9" xfId="12" xr:uid="{1E108219-83DF-46DB-856F-8882E0AB37BE}"/>
    <cellStyle name="Normal 9 2" xfId="239" xr:uid="{A08AF282-4F46-41CD-8581-5668869C796C}"/>
    <cellStyle name="Note 10" xfId="240" xr:uid="{5F092070-AFB2-4CF5-8721-7FADBDBB2B21}"/>
    <cellStyle name="Note 11" xfId="241" xr:uid="{02154D65-B4D6-45DF-BC41-82F3C016F927}"/>
    <cellStyle name="Note 12" xfId="325" xr:uid="{FC36B704-9C66-4386-86A2-F6C4D1C5BBF1}"/>
    <cellStyle name="Note 2" xfId="242" xr:uid="{CCC79795-8F9C-4A36-A3F4-FA8F2E075AD3}"/>
    <cellStyle name="Note 2 2" xfId="243" xr:uid="{F225A82E-85AF-4DF3-BD3F-5DCAEEA35D50}"/>
    <cellStyle name="Note 2 2 2" xfId="244" xr:uid="{7B809EAE-1440-412C-88CC-C9D4DB7E3447}"/>
    <cellStyle name="Note 2 3" xfId="245" xr:uid="{28DF3C3B-F919-4183-B040-62889F95EC6B}"/>
    <cellStyle name="Note 2 3 2" xfId="246" xr:uid="{64D724C4-B28C-4130-9551-CA226010F42B}"/>
    <cellStyle name="Note 2 4" xfId="247" xr:uid="{A985B635-0B25-451F-9C77-0B5F15BF0EA3}"/>
    <cellStyle name="Note 3" xfId="248" xr:uid="{C72328FE-88E7-4F94-8F6E-EE8DA8F7904C}"/>
    <cellStyle name="Note 4" xfId="249" xr:uid="{C2438E41-C160-452A-A067-25964D9A7534}"/>
    <cellStyle name="Note 5" xfId="250" xr:uid="{494EC4C9-172A-4C85-87C3-FEE1B877EC67}"/>
    <cellStyle name="Note 6" xfId="251" xr:uid="{DD5401DF-C276-4A41-BF4E-EC7DFDEFB96A}"/>
    <cellStyle name="Note 7" xfId="252" xr:uid="{6EF997CC-4242-475A-AB42-9A093A656C75}"/>
    <cellStyle name="Note 8" xfId="253" xr:uid="{1F2B6E12-7C91-4BE6-A5BB-67512643FD9F}"/>
    <cellStyle name="Note 9" xfId="254" xr:uid="{5FB4DBA3-C808-437A-921A-3930A227C565}"/>
    <cellStyle name="Output 2" xfId="255" xr:uid="{A149B396-013D-4A32-BAC4-739AFB11CCBF}"/>
    <cellStyle name="Output 3" xfId="266" xr:uid="{D812FFE7-C829-4E81-9EE7-6C38042ACB1C}"/>
    <cellStyle name="Output 4" xfId="324" xr:uid="{D98E78EA-43AE-4F2E-8051-C890D3E1BCEE}"/>
    <cellStyle name="Percent 2" xfId="307" xr:uid="{0374C053-A0D1-4C81-81BC-669F5C46015D}"/>
    <cellStyle name="Percent 3" xfId="310" xr:uid="{0D1B0F30-11EC-4A25-8A6C-E563009BB493}"/>
    <cellStyle name="Percent 4" xfId="323" xr:uid="{A2E346FB-6BCE-4DC9-856E-A049FA1D163D}"/>
    <cellStyle name="Title 2" xfId="322" xr:uid="{88F73D2D-F893-4154-AF3C-43871A6A5A74}"/>
    <cellStyle name="Title 3" xfId="2" xr:uid="{05EF160D-F3A6-4437-8E37-4D084AE93A5B}"/>
    <cellStyle name="Total 2" xfId="256" xr:uid="{112174E5-6D65-4BE5-A47C-E7EF02EFB91A}"/>
    <cellStyle name="Total 3" xfId="272" xr:uid="{884B68B9-E969-402C-8183-D5FCCA2629F6}"/>
    <cellStyle name="Total 4" xfId="299" xr:uid="{5D9E59DE-1D4D-4CB4-836C-42384B5B08FF}"/>
    <cellStyle name="Warning Text 2" xfId="257" xr:uid="{D826FADB-855D-40F3-A39A-146F45033E95}"/>
    <cellStyle name="Warning Text 3" xfId="270" xr:uid="{9BDFE5DF-AC77-4D29-ABB1-F5136179283D}"/>
    <cellStyle name="Warning Text 4" xfId="308" xr:uid="{4807B0F5-0654-44F9-95DC-63798C4868CB}"/>
    <cellStyle name="whole number" xfId="320" xr:uid="{7FEAD9A6-87D9-4C42-82E6-C1971B330FC9}"/>
    <cellStyle name="whole number 2" xfId="319" xr:uid="{35FE291C-6815-4281-936C-5374FCEA6837}"/>
  </cellStyles>
  <dxfs count="41">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rgb="FFFFD7DC"/>
        </patternFill>
      </fill>
    </dxf>
    <dxf>
      <font>
        <b/>
        <i val="0"/>
        <color theme="4"/>
      </font>
      <fill>
        <patternFill>
          <bgColor rgb="FFFFD7DC"/>
        </patternFill>
      </fill>
    </dxf>
    <dxf>
      <font>
        <b/>
        <i val="0"/>
        <color theme="4"/>
      </font>
      <fill>
        <patternFill>
          <bgColor rgb="FFFFD7DC"/>
        </patternFill>
      </fill>
    </dxf>
    <dxf>
      <font>
        <b/>
        <i val="0"/>
        <color theme="4"/>
      </font>
      <fill>
        <patternFill>
          <bgColor rgb="FFFFD7DC"/>
        </patternFill>
      </fill>
    </dxf>
    <dxf>
      <font>
        <b/>
        <i val="0"/>
        <color theme="4"/>
      </font>
      <fill>
        <patternFill>
          <bgColor theme="5" tint="0.79998168889431442"/>
        </patternFill>
      </fill>
    </dxf>
    <dxf>
      <font>
        <b/>
        <i val="0"/>
        <color theme="4"/>
      </font>
      <fill>
        <patternFill>
          <bgColor rgb="FFFFD7DC"/>
        </patternFill>
      </fill>
    </dxf>
    <dxf>
      <font>
        <b/>
        <i val="0"/>
        <color theme="4"/>
      </font>
      <fill>
        <patternFill>
          <bgColor rgb="FFFFD7DC"/>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patternType="solid">
          <bgColor rgb="FFFFD7DC"/>
        </patternFill>
      </fill>
    </dxf>
    <dxf>
      <font>
        <b/>
        <i val="0"/>
        <color theme="4"/>
      </font>
      <fill>
        <patternFill>
          <bgColor theme="5" tint="0.79998168889431442"/>
        </patternFill>
      </fill>
    </dxf>
    <dxf>
      <font>
        <b/>
        <i val="0"/>
        <color theme="4"/>
      </font>
      <fill>
        <patternFill>
          <bgColor theme="5" tint="0.79998168889431442"/>
        </patternFill>
      </fill>
    </dxf>
    <dxf>
      <font>
        <b/>
        <i val="0"/>
        <color rgb="FFFF3A53"/>
      </font>
      <fill>
        <patternFill patternType="solid">
          <bgColor rgb="FFFFD7DC"/>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rgb="FFFF3A53"/>
      </font>
      <fill>
        <patternFill patternType="solid">
          <bgColor rgb="FFFFD7DC"/>
        </patternFill>
      </fill>
    </dxf>
    <dxf>
      <font>
        <b/>
        <i val="0"/>
        <color rgb="FFFF3A53"/>
      </font>
      <fill>
        <patternFill patternType="solid">
          <bgColor rgb="FFFFD7DC"/>
        </patternFill>
      </fill>
    </dxf>
    <dxf>
      <font>
        <b/>
        <i val="0"/>
        <color rgb="FFFF3A53"/>
      </font>
      <fill>
        <patternFill patternType="solid">
          <bgColor rgb="FFFFD7DC"/>
        </patternFill>
      </fill>
    </dxf>
    <dxf>
      <font>
        <b/>
        <i val="0"/>
        <color rgb="FFFF3A53"/>
      </font>
      <fill>
        <patternFill patternType="solid">
          <bgColor rgb="FFFFD7DC"/>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rgb="FFFF3A53"/>
      </font>
      <fill>
        <patternFill patternType="solid">
          <bgColor rgb="FFFFD7DC"/>
        </patternFill>
      </fill>
    </dxf>
    <dxf>
      <font>
        <b/>
        <i val="0"/>
        <color rgb="FFFF3A53"/>
      </font>
      <fill>
        <patternFill patternType="solid">
          <bgColor rgb="FFFFD7DC"/>
        </patternFill>
      </fill>
    </dxf>
    <dxf>
      <font>
        <b/>
        <i val="0"/>
        <color rgb="FFFF3A53"/>
      </font>
      <fill>
        <patternFill patternType="solid">
          <bgColor rgb="FFFFD7DC"/>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theme="4"/>
      </font>
      <fill>
        <patternFill>
          <bgColor theme="5" tint="0.79998168889431442"/>
        </patternFill>
      </fill>
    </dxf>
    <dxf>
      <font>
        <b/>
        <i val="0"/>
        <color rgb="FFFF3A53"/>
      </font>
      <fill>
        <patternFill patternType="solid">
          <bgColor rgb="FFFFD7DC"/>
        </patternFill>
      </fill>
    </dxf>
    <dxf>
      <font>
        <b/>
        <i val="0"/>
        <color theme="4"/>
      </font>
      <fill>
        <patternFill>
          <bgColor theme="5" tint="0.79998168889431442"/>
        </patternFill>
      </fill>
    </dxf>
    <dxf>
      <font>
        <b/>
        <i val="0"/>
        <color rgb="FFFF3A53"/>
      </font>
      <fill>
        <patternFill patternType="solid">
          <bgColor rgb="FFFFD7DC"/>
        </patternFill>
      </fill>
    </dxf>
    <dxf>
      <font>
        <b/>
        <i val="0"/>
        <color rgb="FFFF3A53"/>
      </font>
      <fill>
        <patternFill patternType="solid">
          <bgColor rgb="FFFFD7DC"/>
        </patternFill>
      </fill>
    </dxf>
    <dxf>
      <font>
        <b/>
        <i val="0"/>
        <color theme="4"/>
      </font>
      <fill>
        <patternFill>
          <bgColor theme="5" tint="0.79998168889431442"/>
        </patternFill>
      </fill>
    </dxf>
  </dxfs>
  <tableStyles count="0" defaultTableStyle="TableStyleMedium2" defaultPivotStyle="PivotStyleLight16"/>
  <colors>
    <mruColors>
      <color rgb="FFF0EFFF"/>
      <color rgb="FFD5DCFF"/>
      <color rgb="FFFFD7DC"/>
      <color rgb="FFFFD7DB"/>
      <color rgb="FFFF3A53"/>
      <color rgb="FF2D053C"/>
      <color rgb="FFFFC7CE"/>
      <color rgb="FF2E54FF"/>
      <color rgb="FFFFAFAF"/>
      <color rgb="FF4105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44824</xdr:rowOff>
    </xdr:from>
    <xdr:to>
      <xdr:col>15</xdr:col>
      <xdr:colOff>545353</xdr:colOff>
      <xdr:row>1</xdr:row>
      <xdr:rowOff>489858</xdr:rowOff>
    </xdr:to>
    <xdr:sp macro="" textlink="">
      <xdr:nvSpPr>
        <xdr:cNvPr id="2" name="TextBox 3">
          <a:extLst>
            <a:ext uri="{FF2B5EF4-FFF2-40B4-BE49-F238E27FC236}">
              <a16:creationId xmlns:a16="http://schemas.microsoft.com/office/drawing/2014/main" id="{FDDBD449-BB58-4E76-95BF-4CCB14EE57E0}"/>
            </a:ext>
            <a:ext uri="{147F2762-F138-4A5C-976F-8EAC2B608ADB}">
              <a16:predDERef xmlns:a16="http://schemas.microsoft.com/office/drawing/2014/main" pred="{68400F62-24B4-4587-8B77-5FB0309858D5}"/>
            </a:ext>
          </a:extLst>
        </xdr:cNvPr>
        <xdr:cNvSpPr txBox="1"/>
      </xdr:nvSpPr>
      <xdr:spPr>
        <a:xfrm>
          <a:off x="9002059" y="44824"/>
          <a:ext cx="3608294" cy="900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000" b="1">
              <a:solidFill>
                <a:schemeClr val="dk1"/>
              </a:solidFill>
              <a:latin typeface="Arial" panose="020B0604020202020204" pitchFamily="34" charset="0"/>
              <a:ea typeface="+mn-lt"/>
              <a:cs typeface="Arial" panose="020B0604020202020204" pitchFamily="34" charset="0"/>
            </a:rPr>
            <a:t>Terminology</a:t>
          </a:r>
        </a:p>
        <a:p>
          <a:pPr marL="0" indent="0"/>
          <a:r>
            <a:rPr lang="en-US" sz="1000">
              <a:solidFill>
                <a:schemeClr val="dk1"/>
              </a:solidFill>
              <a:latin typeface="Arial" panose="020B0604020202020204" pitchFamily="34" charset="0"/>
              <a:ea typeface="+mn-lt"/>
              <a:cs typeface="Arial" panose="020B0604020202020204" pitchFamily="34" charset="0"/>
            </a:rPr>
            <a:t>CO = clinical oncology | MO = medical oncology </a:t>
          </a:r>
        </a:p>
        <a:p>
          <a:pPr marL="0" indent="0"/>
          <a:r>
            <a:rPr lang="en-US" sz="1000">
              <a:solidFill>
                <a:schemeClr val="dk1"/>
              </a:solidFill>
              <a:latin typeface="Arial" panose="020B0604020202020204" pitchFamily="34" charset="0"/>
              <a:ea typeface="+mn-lt"/>
              <a:cs typeface="Arial" panose="020B0604020202020204" pitchFamily="34" charset="0"/>
            </a:rPr>
            <a:t>LTFT = less than full-time </a:t>
          </a:r>
          <a:r>
            <a:rPr lang="en-US" sz="1100">
              <a:solidFill>
                <a:schemeClr val="dk1"/>
              </a:solidFill>
              <a:effectLst/>
              <a:latin typeface="Arial" panose="020B0604020202020204" pitchFamily="34" charset="0"/>
              <a:ea typeface="+mn-ea"/>
              <a:cs typeface="Arial" panose="020B0604020202020204" pitchFamily="34" charset="0"/>
            </a:rPr>
            <a:t>|</a:t>
          </a:r>
          <a:r>
            <a:rPr lang="en-US" sz="1000" baseline="0">
              <a:solidFill>
                <a:schemeClr val="dk1"/>
              </a:solidFill>
              <a:latin typeface="Arial" panose="020B0604020202020204" pitchFamily="34" charset="0"/>
              <a:ea typeface="+mn-lt"/>
              <a:cs typeface="Arial" panose="020B0604020202020204" pitchFamily="34" charset="0"/>
            </a:rPr>
            <a:t> </a:t>
          </a:r>
          <a:r>
            <a:rPr lang="en-US" sz="1000">
              <a:solidFill>
                <a:schemeClr val="dk1"/>
              </a:solidFill>
              <a:latin typeface="Arial" panose="020B0604020202020204" pitchFamily="34" charset="0"/>
              <a:ea typeface="+mn-lt"/>
              <a:cs typeface="Arial" panose="020B0604020202020204" pitchFamily="34" charset="0"/>
            </a:rPr>
            <a:t>WTE = whole-time equivalent </a:t>
          </a:r>
        </a:p>
        <a:p>
          <a:pPr marL="0" indent="0"/>
          <a:r>
            <a:rPr lang="en-US" sz="1000">
              <a:solidFill>
                <a:schemeClr val="dk1"/>
              </a:solidFill>
              <a:latin typeface="Arial" panose="020B0604020202020204" pitchFamily="34" charset="0"/>
              <a:ea typeface="+mn-lt"/>
              <a:cs typeface="Arial" panose="020B0604020202020204" pitchFamily="34" charset="0"/>
            </a:rPr>
            <a:t>PAs = professional activities | SAS = specialty and specialist</a:t>
          </a:r>
          <a:r>
            <a:rPr lang="en-US" sz="1000" b="0" i="0" u="none" strike="noStrike" baseline="0">
              <a:solidFill>
                <a:schemeClr val="dk1"/>
              </a:solidFill>
              <a:latin typeface="Arial" panose="020B0604020202020204" pitchFamily="34" charset="0"/>
              <a:ea typeface="+mn-ea"/>
              <a:cs typeface="Arial" panose="020B0604020202020204" pitchFamily="34" charset="0"/>
            </a:rPr>
            <a:t> </a:t>
          </a:r>
        </a:p>
        <a:p>
          <a:pPr marL="0" indent="0"/>
          <a:r>
            <a:rPr lang="en-US" sz="1000" b="0" i="0" u="none" strike="noStrike">
              <a:solidFill>
                <a:schemeClr val="dk1"/>
              </a:solidFill>
              <a:latin typeface="Arial" panose="020B0604020202020204" pitchFamily="34" charset="0"/>
              <a:cs typeface="Arial" panose="020B0604020202020204" pitchFamily="34" charset="0"/>
            </a:rPr>
            <a:t>NK = not known | * = suppressed value for anonymity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58951</xdr:colOff>
      <xdr:row>0</xdr:row>
      <xdr:rowOff>25743</xdr:rowOff>
    </xdr:from>
    <xdr:to>
      <xdr:col>11</xdr:col>
      <xdr:colOff>127000</xdr:colOff>
      <xdr:row>2</xdr:row>
      <xdr:rowOff>8581</xdr:rowOff>
    </xdr:to>
    <xdr:sp macro="" textlink="">
      <xdr:nvSpPr>
        <xdr:cNvPr id="2" name="TextBox 3">
          <a:extLst>
            <a:ext uri="{FF2B5EF4-FFF2-40B4-BE49-F238E27FC236}">
              <a16:creationId xmlns:a16="http://schemas.microsoft.com/office/drawing/2014/main" id="{3D7E3738-39F5-4D31-A1BF-7ED48C2B7BD3}"/>
            </a:ext>
            <a:ext uri="{147F2762-F138-4A5C-976F-8EAC2B608ADB}">
              <a16:predDERef xmlns:a16="http://schemas.microsoft.com/office/drawing/2014/main" pred="{68400F62-24B4-4587-8B77-5FB0309858D5}"/>
            </a:ext>
          </a:extLst>
        </xdr:cNvPr>
        <xdr:cNvSpPr txBox="1"/>
      </xdr:nvSpPr>
      <xdr:spPr>
        <a:xfrm>
          <a:off x="9460126" y="28918"/>
          <a:ext cx="3608174" cy="9067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000" b="1">
              <a:solidFill>
                <a:schemeClr val="dk1"/>
              </a:solidFill>
              <a:latin typeface="Arial" panose="020B0604020202020204" pitchFamily="34" charset="0"/>
              <a:ea typeface="+mn-lt"/>
              <a:cs typeface="Arial" panose="020B0604020202020204" pitchFamily="34" charset="0"/>
            </a:rPr>
            <a:t>Terminology</a:t>
          </a:r>
        </a:p>
        <a:p>
          <a:pPr marL="0" indent="0"/>
          <a:r>
            <a:rPr lang="en-US" sz="1000">
              <a:solidFill>
                <a:schemeClr val="dk1"/>
              </a:solidFill>
              <a:latin typeface="Arial" panose="020B0604020202020204" pitchFamily="34" charset="0"/>
              <a:ea typeface="+mn-lt"/>
              <a:cs typeface="Arial" panose="020B0604020202020204" pitchFamily="34" charset="0"/>
            </a:rPr>
            <a:t>CO = clinical oncology | MO = medical oncology </a:t>
          </a:r>
        </a:p>
        <a:p>
          <a:pPr marL="0" indent="0"/>
          <a:r>
            <a:rPr lang="en-US" sz="1000">
              <a:solidFill>
                <a:schemeClr val="dk1"/>
              </a:solidFill>
              <a:latin typeface="Arial" panose="020B0604020202020204" pitchFamily="34" charset="0"/>
              <a:ea typeface="+mn-lt"/>
              <a:cs typeface="Arial" panose="020B0604020202020204" pitchFamily="34" charset="0"/>
            </a:rPr>
            <a:t>LTFT = less than full-time </a:t>
          </a:r>
          <a:r>
            <a:rPr lang="en-US" sz="1000">
              <a:solidFill>
                <a:schemeClr val="dk1"/>
              </a:solidFill>
              <a:effectLst/>
              <a:latin typeface="Arial" panose="020B0604020202020204" pitchFamily="34" charset="0"/>
              <a:ea typeface="+mn-ea"/>
              <a:cs typeface="Arial" panose="020B0604020202020204" pitchFamily="34" charset="0"/>
            </a:rPr>
            <a:t>|</a:t>
          </a:r>
          <a:r>
            <a:rPr lang="en-US" sz="1000" baseline="0">
              <a:solidFill>
                <a:schemeClr val="dk1"/>
              </a:solidFill>
              <a:latin typeface="Arial" panose="020B0604020202020204" pitchFamily="34" charset="0"/>
              <a:ea typeface="+mn-lt"/>
              <a:cs typeface="Arial" panose="020B0604020202020204" pitchFamily="34" charset="0"/>
            </a:rPr>
            <a:t> </a:t>
          </a:r>
          <a:r>
            <a:rPr lang="en-US" sz="1000">
              <a:solidFill>
                <a:schemeClr val="dk1"/>
              </a:solidFill>
              <a:latin typeface="Arial" panose="020B0604020202020204" pitchFamily="34" charset="0"/>
              <a:ea typeface="+mn-lt"/>
              <a:cs typeface="Arial" panose="020B0604020202020204" pitchFamily="34" charset="0"/>
            </a:rPr>
            <a:t>WTE = whole-time equivalent </a:t>
          </a:r>
        </a:p>
        <a:p>
          <a:pPr marL="0" indent="0"/>
          <a:r>
            <a:rPr lang="en-US" sz="1000">
              <a:solidFill>
                <a:schemeClr val="dk1"/>
              </a:solidFill>
              <a:latin typeface="Arial" panose="020B0604020202020204" pitchFamily="34" charset="0"/>
              <a:ea typeface="+mn-lt"/>
              <a:cs typeface="Arial" panose="020B0604020202020204" pitchFamily="34" charset="0"/>
            </a:rPr>
            <a:t>PAs = professional activities | SAS = specialty and specialist</a:t>
          </a:r>
          <a:r>
            <a:rPr lang="en-US" sz="1000" b="0" i="0" u="none" strike="noStrike" baseline="0">
              <a:solidFill>
                <a:schemeClr val="dk1"/>
              </a:solidFill>
              <a:latin typeface="Arial" panose="020B0604020202020204" pitchFamily="34" charset="0"/>
              <a:ea typeface="+mn-ea"/>
              <a:cs typeface="Arial" panose="020B0604020202020204" pitchFamily="34" charset="0"/>
            </a:rPr>
            <a:t> </a:t>
          </a:r>
        </a:p>
        <a:p>
          <a:pPr marL="0" indent="0"/>
          <a:r>
            <a:rPr lang="en-US" sz="1000" b="0" i="0" u="none" strike="noStrike">
              <a:solidFill>
                <a:schemeClr val="dk1"/>
              </a:solidFill>
              <a:latin typeface="Arial" panose="020B0604020202020204" pitchFamily="34" charset="0"/>
              <a:cs typeface="Arial" panose="020B0604020202020204" pitchFamily="34" charset="0"/>
            </a:rPr>
            <a:t>NK = not known | * = suppressed value for anonymity</a:t>
          </a:r>
        </a:p>
      </xdr:txBody>
    </xdr:sp>
    <xdr:clientData/>
  </xdr:twoCellAnchor>
</xdr:wsDr>
</file>

<file path=xl/persons/person.xml><?xml version="1.0" encoding="utf-8"?>
<personList xmlns="http://schemas.microsoft.com/office/spreadsheetml/2018/threadedcomments" xmlns:x="http://schemas.openxmlformats.org/spreadsheetml/2006/main">
  <person displayName="Joanna Lourenco" id="{70B2C88E-2B05-43D9-AD65-C8A9F16CFEB7}" userId="S::dastmp@rcr.ac.uk::1cb66e3c-4a12-42ab-b6db-244efa0a3327" providerId="AD"/>
</personList>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2013 - 2022 Theme">
  <a:themeElements>
    <a:clrScheme name="RCR Brand Theme">
      <a:dk1>
        <a:sysClr val="windowText" lastClr="000000"/>
      </a:dk1>
      <a:lt1>
        <a:sysClr val="window" lastClr="FFFFFF"/>
      </a:lt1>
      <a:dk2>
        <a:srgbClr val="2D053C"/>
      </a:dk2>
      <a:lt2>
        <a:srgbClr val="F8F7FF"/>
      </a:lt2>
      <a:accent1>
        <a:srgbClr val="FF3A53"/>
      </a:accent1>
      <a:accent2>
        <a:srgbClr val="2E54FF"/>
      </a:accent2>
      <a:accent3>
        <a:srgbClr val="00FFFF"/>
      </a:accent3>
      <a:accent4>
        <a:srgbClr val="C8FF0A"/>
      </a:accent4>
      <a:accent5>
        <a:srgbClr val="32FF64"/>
      </a:accent5>
      <a:accent6>
        <a:srgbClr val="F0EFFF"/>
      </a:accent6>
      <a:hlink>
        <a:srgbClr val="FF3A53"/>
      </a:hlink>
      <a:folHlink>
        <a:srgbClr val="2E54FF"/>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4" dT="2024-02-20T20:36:49.44" personId="{70B2C88E-2B05-43D9-AD65-C8A9F16CFEB7}" id="{B1D771AB-47C5-4789-A5A1-DBDF6327A920}">
    <text>Was included in SE Scotland in 2022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ngland.nhs.uk/statistics/statistical-work-areas/diagnostic-imaging-dataset/" TargetMode="External"/><Relationship Id="rId1" Type="http://schemas.openxmlformats.org/officeDocument/2006/relationships/hyperlink" Target="mailto:census@rcr.ac.uk"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Allan.James@ggc.scot.nhs.uk" TargetMode="External"/><Relationship Id="rId2" Type="http://schemas.openxmlformats.org/officeDocument/2006/relationships/hyperlink" Target="mailto:emmastaples@nhs.net" TargetMode="External"/><Relationship Id="rId1" Type="http://schemas.openxmlformats.org/officeDocument/2006/relationships/hyperlink" Target="mailto:Allan.James@ggc.scot.nhs.uk"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79A76-9A6C-49DA-B786-8B5513102730}">
  <dimension ref="A1:CC76"/>
  <sheetViews>
    <sheetView tabSelected="1" zoomScale="85" zoomScaleNormal="85" workbookViewId="0">
      <pane ySplit="6" topLeftCell="A7" activePane="bottomLeft" state="frozen"/>
      <selection pane="bottomLeft" activeCell="G3" sqref="B1:G1048576"/>
      <selection activeCell="B1" sqref="B1"/>
    </sheetView>
  </sheetViews>
  <sheetFormatPr defaultColWidth="8.7109375" defaultRowHeight="15" customHeight="1"/>
  <cols>
    <col min="1" max="1" width="3.7109375" style="51" customWidth="1"/>
    <col min="2" max="2" width="58.42578125" style="61" customWidth="1"/>
    <col min="3" max="5" width="12.5703125" style="62" customWidth="1"/>
    <col min="6" max="6" width="13.5703125" style="62" customWidth="1"/>
    <col min="7" max="7" width="15.5703125" style="62" customWidth="1"/>
    <col min="8" max="8" width="17.85546875" style="51" hidden="1" customWidth="1"/>
    <col min="9" max="9" width="8.42578125" style="62" hidden="1" customWidth="1"/>
    <col min="10" max="10" width="27" style="62" hidden="1" customWidth="1"/>
    <col min="11" max="16384" width="8.7109375" style="51"/>
  </cols>
  <sheetData>
    <row r="1" spans="2:14" ht="36" customHeight="1">
      <c r="B1" s="416" t="s">
        <v>0</v>
      </c>
      <c r="C1" s="462"/>
      <c r="D1" s="462"/>
      <c r="E1" s="463" t="e" vm="1">
        <v>#VALUE!</v>
      </c>
      <c r="F1" s="463"/>
      <c r="G1" s="463"/>
      <c r="I1" s="135"/>
    </row>
    <row r="2" spans="2:14" ht="39.6" customHeight="1">
      <c r="B2" s="416"/>
      <c r="C2" s="462"/>
      <c r="D2" s="462"/>
      <c r="E2" s="463"/>
      <c r="F2" s="463"/>
      <c r="G2" s="463"/>
      <c r="H2" s="66"/>
      <c r="I2" s="135"/>
    </row>
    <row r="3" spans="2:14" ht="17.100000000000001" customHeight="1" thickBot="1">
      <c r="B3" s="311" t="s">
        <v>1</v>
      </c>
      <c r="F3" s="86"/>
    </row>
    <row r="4" spans="2:14" ht="15" customHeight="1" thickBot="1">
      <c r="B4" s="312"/>
      <c r="D4" s="420" t="s">
        <v>2</v>
      </c>
      <c r="E4" s="420"/>
      <c r="F4" s="421" t="s">
        <v>3</v>
      </c>
      <c r="G4" s="421"/>
      <c r="N4" s="188"/>
    </row>
    <row r="5" spans="2:14" ht="6" customHeight="1" thickBot="1">
      <c r="D5" s="69"/>
      <c r="N5" s="188"/>
    </row>
    <row r="6" spans="2:14" ht="24.95" customHeight="1" thickBot="1">
      <c r="B6" s="37" t="s">
        <v>4</v>
      </c>
      <c r="C6" s="37" t="s">
        <v>5</v>
      </c>
      <c r="D6" s="37" t="s">
        <v>6</v>
      </c>
      <c r="E6" s="37" t="s">
        <v>7</v>
      </c>
      <c r="F6" s="37" t="s">
        <v>8</v>
      </c>
      <c r="G6" s="37" t="s">
        <v>9</v>
      </c>
      <c r="H6" s="209" t="s">
        <v>10</v>
      </c>
      <c r="I6" s="136" t="s">
        <v>11</v>
      </c>
      <c r="J6" s="143" t="s">
        <v>12</v>
      </c>
      <c r="N6" s="188"/>
    </row>
    <row r="7" spans="2:14" ht="18" customHeight="1" thickBot="1">
      <c r="B7" s="313" t="s">
        <v>13</v>
      </c>
      <c r="C7" s="314">
        <v>50</v>
      </c>
      <c r="D7" s="2">
        <v>2</v>
      </c>
      <c r="E7" s="2">
        <v>5</v>
      </c>
      <c r="F7" s="2">
        <v>3</v>
      </c>
      <c r="G7" s="315">
        <f>SUM(C7:F7)</f>
        <v>60</v>
      </c>
      <c r="H7" s="210">
        <v>60</v>
      </c>
      <c r="I7" s="98">
        <f>H7-G7</f>
        <v>0</v>
      </c>
      <c r="J7" s="144">
        <v>0</v>
      </c>
      <c r="L7" s="68"/>
    </row>
    <row r="8" spans="2:14" ht="14.45">
      <c r="B8" s="38" t="s">
        <v>14</v>
      </c>
      <c r="C8" s="396"/>
      <c r="D8" s="396"/>
      <c r="E8" s="396"/>
      <c r="F8" s="396"/>
      <c r="G8" s="397"/>
      <c r="H8" s="47"/>
      <c r="I8" s="47"/>
      <c r="J8" s="138"/>
    </row>
    <row r="9" spans="2:14" ht="27.95" customHeight="1">
      <c r="B9" s="316" t="s">
        <v>15</v>
      </c>
      <c r="C9" s="317">
        <v>0.76</v>
      </c>
      <c r="D9" s="317" t="s">
        <v>16</v>
      </c>
      <c r="E9" s="317">
        <v>0.4</v>
      </c>
      <c r="F9" s="317" t="s">
        <v>16</v>
      </c>
      <c r="G9" s="318">
        <v>0.73</v>
      </c>
      <c r="H9" s="211">
        <v>0.84</v>
      </c>
      <c r="I9" s="72" t="s">
        <v>17</v>
      </c>
      <c r="J9" s="145" t="s">
        <v>17</v>
      </c>
    </row>
    <row r="10" spans="2:14" ht="28.5" customHeight="1" thickBot="1">
      <c r="B10" s="319" t="s">
        <v>18</v>
      </c>
      <c r="C10" s="320">
        <v>0.92</v>
      </c>
      <c r="D10" s="320">
        <v>1</v>
      </c>
      <c r="E10" s="320">
        <v>0.8</v>
      </c>
      <c r="F10" s="320">
        <v>1</v>
      </c>
      <c r="G10" s="364">
        <v>0.92</v>
      </c>
      <c r="H10" s="212">
        <v>0.53</v>
      </c>
      <c r="I10" s="73" t="s">
        <v>17</v>
      </c>
      <c r="J10" s="146" t="s">
        <v>17</v>
      </c>
    </row>
    <row r="11" spans="2:14" ht="17.100000000000001" customHeight="1" thickBot="1">
      <c r="B11" s="3"/>
      <c r="C11" s="398"/>
      <c r="D11" s="398"/>
      <c r="E11" s="398"/>
      <c r="F11" s="398"/>
      <c r="G11" s="399"/>
      <c r="H11" s="87"/>
      <c r="J11" s="158"/>
    </row>
    <row r="12" spans="2:14" ht="14.65" customHeight="1">
      <c r="B12" s="44" t="s">
        <v>19</v>
      </c>
      <c r="C12" s="400"/>
      <c r="D12" s="400"/>
      <c r="E12" s="400"/>
      <c r="F12" s="400"/>
      <c r="G12" s="401"/>
      <c r="H12" s="45"/>
      <c r="I12" s="45"/>
      <c r="J12" s="46"/>
    </row>
    <row r="13" spans="2:14" ht="14.65" customHeight="1">
      <c r="B13" s="41" t="s">
        <v>20</v>
      </c>
      <c r="C13" s="402"/>
      <c r="D13" s="402"/>
      <c r="E13" s="402"/>
      <c r="F13" s="402"/>
      <c r="G13" s="403"/>
      <c r="H13" s="42"/>
      <c r="I13" s="42"/>
      <c r="J13" s="43"/>
      <c r="K13" s="64"/>
    </row>
    <row r="14" spans="2:14" ht="14.45">
      <c r="B14" s="12" t="s">
        <v>21</v>
      </c>
      <c r="C14" s="321">
        <v>1004</v>
      </c>
      <c r="D14" s="321">
        <v>38</v>
      </c>
      <c r="E14" s="321">
        <v>100</v>
      </c>
      <c r="F14" s="321">
        <v>70.5</v>
      </c>
      <c r="G14" s="321">
        <f>SUM(C14:F14)</f>
        <v>1212.5</v>
      </c>
      <c r="H14" s="189">
        <v>1145</v>
      </c>
      <c r="I14" s="67">
        <f>G14-H14</f>
        <v>67.5</v>
      </c>
      <c r="J14" s="147">
        <f>(G14/H14)-1</f>
        <v>5.8951965065502154E-2</v>
      </c>
    </row>
    <row r="15" spans="2:14" ht="14.45">
      <c r="B15" s="26" t="s">
        <v>22</v>
      </c>
      <c r="C15" s="321">
        <v>92.5</v>
      </c>
      <c r="D15" s="321">
        <v>5</v>
      </c>
      <c r="E15" s="321">
        <v>5</v>
      </c>
      <c r="F15" s="321">
        <v>13.5</v>
      </c>
      <c r="G15" s="321">
        <f>SUM(C15:F15)</f>
        <v>116</v>
      </c>
      <c r="H15" s="189">
        <v>107</v>
      </c>
      <c r="I15" s="67">
        <f t="shared" ref="I15:I22" si="0">G15-H15</f>
        <v>9</v>
      </c>
      <c r="J15" s="148">
        <f>(G15/H15)-1</f>
        <v>8.4112149532710179E-2</v>
      </c>
    </row>
    <row r="16" spans="2:14" ht="14.45">
      <c r="B16" s="27" t="s">
        <v>23</v>
      </c>
      <c r="C16" s="317">
        <f>C15/C14</f>
        <v>9.2131474103585659E-2</v>
      </c>
      <c r="D16" s="317">
        <f>D15/D14</f>
        <v>0.13157894736842105</v>
      </c>
      <c r="E16" s="317">
        <f>E15/E14</f>
        <v>0.05</v>
      </c>
      <c r="F16" s="317">
        <f>F15/F14</f>
        <v>0.19148936170212766</v>
      </c>
      <c r="G16" s="322">
        <f t="shared" ref="G16" si="1">G15/G14</f>
        <v>9.5670103092783509E-2</v>
      </c>
      <c r="H16" s="190">
        <v>9.344978165938865E-2</v>
      </c>
      <c r="I16" s="140"/>
      <c r="J16" s="149">
        <f>G16-H16</f>
        <v>2.220321433394859E-3</v>
      </c>
    </row>
    <row r="17" spans="2:17" ht="14.45">
      <c r="B17" s="323" t="s">
        <v>24</v>
      </c>
      <c r="C17" s="324">
        <v>95</v>
      </c>
      <c r="D17" s="324">
        <v>5</v>
      </c>
      <c r="E17" s="324">
        <v>6</v>
      </c>
      <c r="F17" s="324">
        <v>11</v>
      </c>
      <c r="G17" s="324">
        <f>SUM(C17:F17)</f>
        <v>117</v>
      </c>
      <c r="H17" s="191">
        <v>119</v>
      </c>
      <c r="I17" s="74">
        <f t="shared" si="0"/>
        <v>-2</v>
      </c>
      <c r="J17" s="150">
        <f>(G17/H17)-1</f>
        <v>-1.6806722689075682E-2</v>
      </c>
    </row>
    <row r="18" spans="2:17" ht="14.45">
      <c r="B18" s="12" t="s">
        <v>25</v>
      </c>
      <c r="C18" s="325">
        <v>508</v>
      </c>
      <c r="D18" s="321">
        <v>11</v>
      </c>
      <c r="E18" s="325">
        <v>38</v>
      </c>
      <c r="F18" s="325">
        <v>25</v>
      </c>
      <c r="G18" s="321">
        <f>SUM(C18:F18)</f>
        <v>582</v>
      </c>
      <c r="H18" s="189">
        <v>547</v>
      </c>
      <c r="I18" s="67">
        <f t="shared" si="0"/>
        <v>35</v>
      </c>
      <c r="J18" s="151">
        <f>(G18/H18)-1</f>
        <v>6.3985374771480696E-2</v>
      </c>
    </row>
    <row r="19" spans="2:17" ht="14.45">
      <c r="B19" s="95" t="s">
        <v>26</v>
      </c>
      <c r="C19" s="5">
        <f t="shared" ref="C19:G19" si="2">C18/(C21-C17)</f>
        <v>0.33597883597883599</v>
      </c>
      <c r="D19" s="5">
        <f t="shared" si="2"/>
        <v>0.22448979591836735</v>
      </c>
      <c r="E19" s="5">
        <f t="shared" si="2"/>
        <v>0.27536231884057971</v>
      </c>
      <c r="F19" s="5">
        <f t="shared" si="2"/>
        <v>0.26178010471204188</v>
      </c>
      <c r="G19" s="326">
        <f t="shared" si="2"/>
        <v>0.32432432432432434</v>
      </c>
      <c r="H19" s="192">
        <v>0.32328605200945626</v>
      </c>
      <c r="I19" s="133"/>
      <c r="J19" s="152">
        <f>G19-H19</f>
        <v>1.0382723148680828E-3</v>
      </c>
    </row>
    <row r="20" spans="2:17" ht="14.45">
      <c r="B20" s="29" t="s">
        <v>27</v>
      </c>
      <c r="C20" s="327">
        <v>591</v>
      </c>
      <c r="D20" s="327">
        <v>30</v>
      </c>
      <c r="E20" s="327">
        <v>60</v>
      </c>
      <c r="F20" s="327">
        <v>29</v>
      </c>
      <c r="G20" s="321">
        <f>SUM(C20:F20)</f>
        <v>710</v>
      </c>
      <c r="H20" s="189">
        <v>654</v>
      </c>
      <c r="I20" s="67">
        <f t="shared" si="0"/>
        <v>56</v>
      </c>
      <c r="J20" s="151">
        <f>(G20/H20)-1</f>
        <v>8.5626911314984788E-2</v>
      </c>
    </row>
    <row r="21" spans="2:17" ht="14.45">
      <c r="B21" s="328" t="s">
        <v>28</v>
      </c>
      <c r="C21" s="329">
        <f>C18+C14+C17</f>
        <v>1607</v>
      </c>
      <c r="D21" s="329">
        <f>D18+D14+D17</f>
        <v>54</v>
      </c>
      <c r="E21" s="329">
        <f>E18+E14+E17</f>
        <v>144</v>
      </c>
      <c r="F21" s="329">
        <f>F18+F14+F17</f>
        <v>106.5</v>
      </c>
      <c r="G21" s="330">
        <f t="shared" ref="G21" si="3">G18+G14+G17</f>
        <v>1911.5</v>
      </c>
      <c r="H21" s="193">
        <v>1811</v>
      </c>
      <c r="I21" s="75">
        <f t="shared" si="0"/>
        <v>100.5</v>
      </c>
      <c r="J21" s="153">
        <f>(G21/H21)-1</f>
        <v>5.5494202098288259E-2</v>
      </c>
    </row>
    <row r="22" spans="2:17" thickBot="1">
      <c r="B22" s="12" t="s">
        <v>29</v>
      </c>
      <c r="C22" s="321">
        <f>C20+C14</f>
        <v>1595</v>
      </c>
      <c r="D22" s="321">
        <f>D20+D14</f>
        <v>68</v>
      </c>
      <c r="E22" s="321">
        <f>E20+E14</f>
        <v>160</v>
      </c>
      <c r="F22" s="321">
        <f>F20+F14</f>
        <v>99.5</v>
      </c>
      <c r="G22" s="321">
        <f>SUM(C22:F22)</f>
        <v>1922.5</v>
      </c>
      <c r="H22" s="189">
        <v>1799</v>
      </c>
      <c r="I22" s="67">
        <f t="shared" si="0"/>
        <v>123.5</v>
      </c>
      <c r="J22" s="297">
        <f>(G22/H22)-1</f>
        <v>6.8649249583101701E-2</v>
      </c>
    </row>
    <row r="23" spans="2:17" ht="14.45">
      <c r="B23" s="38" t="s">
        <v>30</v>
      </c>
      <c r="C23" s="396"/>
      <c r="D23" s="396"/>
      <c r="E23" s="396"/>
      <c r="F23" s="396"/>
      <c r="G23" s="397"/>
      <c r="H23" s="39"/>
      <c r="I23" s="39"/>
      <c r="J23" s="40"/>
    </row>
    <row r="24" spans="2:17" ht="14.45">
      <c r="B24" s="12" t="s">
        <v>21</v>
      </c>
      <c r="C24" s="321">
        <v>898.4</v>
      </c>
      <c r="D24" s="321">
        <v>33.9</v>
      </c>
      <c r="E24" s="321">
        <v>89</v>
      </c>
      <c r="F24" s="321">
        <v>56.5</v>
      </c>
      <c r="G24" s="331">
        <f>SUM(C24:F24)</f>
        <v>1077.8</v>
      </c>
      <c r="H24" s="194">
        <v>1022.5</v>
      </c>
      <c r="I24" s="67">
        <f t="shared" ref="I24:I26" si="4">G24-H24</f>
        <v>55.299999999999955</v>
      </c>
      <c r="J24" s="154">
        <f t="shared" ref="J24:J26" si="5">(G24/H24)-1</f>
        <v>5.4083129584352019E-2</v>
      </c>
    </row>
    <row r="25" spans="2:17" ht="14.45">
      <c r="B25" s="12" t="s">
        <v>31</v>
      </c>
      <c r="C25" s="321">
        <v>539.70000000000005</v>
      </c>
      <c r="D25" s="321">
        <v>31.2</v>
      </c>
      <c r="E25" s="321">
        <v>50.9</v>
      </c>
      <c r="F25" s="321">
        <v>28</v>
      </c>
      <c r="G25" s="321">
        <f>SUM(C25:F25)</f>
        <v>649.80000000000007</v>
      </c>
      <c r="H25" s="189">
        <v>588.6</v>
      </c>
      <c r="I25" s="67">
        <f t="shared" si="4"/>
        <v>61.200000000000045</v>
      </c>
      <c r="J25" s="151">
        <f t="shared" si="5"/>
        <v>0.10397553516819569</v>
      </c>
    </row>
    <row r="26" spans="2:17" ht="14.45">
      <c r="B26" s="12" t="s">
        <v>32</v>
      </c>
      <c r="C26" s="332">
        <f t="shared" ref="C26:G26" si="6">C24+C25</f>
        <v>1438.1</v>
      </c>
      <c r="D26" s="332">
        <f t="shared" si="6"/>
        <v>65.099999999999994</v>
      </c>
      <c r="E26" s="332">
        <f t="shared" si="6"/>
        <v>139.9</v>
      </c>
      <c r="F26" s="332">
        <f t="shared" si="6"/>
        <v>84.5</v>
      </c>
      <c r="G26" s="333">
        <f t="shared" si="6"/>
        <v>1727.6</v>
      </c>
      <c r="H26" s="195">
        <v>1611.1</v>
      </c>
      <c r="I26" s="67">
        <f t="shared" si="4"/>
        <v>116.5</v>
      </c>
      <c r="J26" s="151">
        <f t="shared" si="5"/>
        <v>7.2310843523058832E-2</v>
      </c>
    </row>
    <row r="27" spans="2:17" thickBot="1">
      <c r="B27" s="28" t="s">
        <v>33</v>
      </c>
      <c r="C27" s="81">
        <f t="shared" ref="C27:F27" si="7">C24/(C24+C25)</f>
        <v>0.62471316320144643</v>
      </c>
      <c r="D27" s="81">
        <f t="shared" si="7"/>
        <v>0.52073732718894017</v>
      </c>
      <c r="E27" s="81">
        <f t="shared" si="7"/>
        <v>0.63616869192280201</v>
      </c>
      <c r="F27" s="81">
        <f t="shared" si="7"/>
        <v>0.66863905325443784</v>
      </c>
      <c r="G27" s="320">
        <f t="shared" ref="G27" si="8">G24/(G24+G25)</f>
        <v>0.6238712664968743</v>
      </c>
      <c r="H27" s="196">
        <v>0.63465954937620261</v>
      </c>
      <c r="I27" s="81"/>
      <c r="J27" s="155">
        <f>G27-H27</f>
        <v>-1.0788282879328315E-2</v>
      </c>
    </row>
    <row r="28" spans="2:17" ht="17.100000000000001" customHeight="1" thickBot="1">
      <c r="B28" s="334"/>
      <c r="C28" s="404"/>
      <c r="D28" s="404"/>
      <c r="E28" s="404"/>
      <c r="F28" s="404"/>
      <c r="G28" s="404"/>
      <c r="H28" s="88"/>
      <c r="J28" s="158"/>
    </row>
    <row r="29" spans="2:17" ht="14.45">
      <c r="B29" s="38" t="s">
        <v>34</v>
      </c>
      <c r="C29" s="396"/>
      <c r="D29" s="396"/>
      <c r="E29" s="396"/>
      <c r="F29" s="396"/>
      <c r="G29" s="397"/>
      <c r="H29" s="39"/>
      <c r="I29" s="39"/>
      <c r="J29" s="40"/>
      <c r="Q29" s="188"/>
    </row>
    <row r="30" spans="2:17" ht="14.45">
      <c r="B30" s="30" t="s">
        <v>35</v>
      </c>
      <c r="C30" s="335">
        <v>65.900000000000006</v>
      </c>
      <c r="D30" s="335">
        <v>3</v>
      </c>
      <c r="E30" s="335">
        <v>10.6</v>
      </c>
      <c r="F30" s="335">
        <v>5</v>
      </c>
      <c r="G30" s="335">
        <f>SUM(C30:F30)</f>
        <v>84.5</v>
      </c>
      <c r="H30" s="197">
        <v>77.45</v>
      </c>
      <c r="I30" s="67">
        <f t="shared" ref="I30" si="9">G30-H30</f>
        <v>7.0499999999999972</v>
      </c>
      <c r="J30" s="154">
        <f t="shared" ref="J30" si="10">(G30/H30)-1</f>
        <v>9.1026468689477058E-2</v>
      </c>
      <c r="Q30" s="188"/>
    </row>
    <row r="31" spans="2:17" ht="14.45">
      <c r="B31" s="12" t="s">
        <v>36</v>
      </c>
      <c r="C31" s="317">
        <f t="shared" ref="C31:F31" si="11">C30/(C30+C24)</f>
        <v>6.8339728300321492E-2</v>
      </c>
      <c r="D31" s="317">
        <f t="shared" si="11"/>
        <v>8.1300813008130079E-2</v>
      </c>
      <c r="E31" s="317">
        <f t="shared" si="11"/>
        <v>0.10642570281124498</v>
      </c>
      <c r="F31" s="317">
        <f t="shared" si="11"/>
        <v>8.1300813008130079E-2</v>
      </c>
      <c r="G31" s="4">
        <f>G30/(G30+G24)</f>
        <v>7.2700679686827849E-2</v>
      </c>
      <c r="H31" s="198">
        <v>7.0412291467793986E-2</v>
      </c>
      <c r="I31" s="140"/>
      <c r="J31" s="148">
        <f>G31-H31</f>
        <v>2.2883882190338628E-3</v>
      </c>
    </row>
    <row r="32" spans="2:17" ht="24.95">
      <c r="B32" s="29" t="s">
        <v>37</v>
      </c>
      <c r="C32" s="382">
        <v>0.62</v>
      </c>
      <c r="D32" s="382">
        <v>1</v>
      </c>
      <c r="E32" s="382">
        <v>0.8</v>
      </c>
      <c r="F32" s="382">
        <v>0.67</v>
      </c>
      <c r="G32" s="336">
        <v>0.65</v>
      </c>
      <c r="H32" s="199">
        <v>0.36</v>
      </c>
      <c r="I32" s="141" t="s">
        <v>17</v>
      </c>
      <c r="J32" s="156" t="s">
        <v>17</v>
      </c>
    </row>
    <row r="33" spans="1:81" thickBot="1">
      <c r="B33" s="28" t="s">
        <v>38</v>
      </c>
      <c r="C33" s="317">
        <v>0.105</v>
      </c>
      <c r="D33" s="317">
        <v>0.107</v>
      </c>
      <c r="E33" s="317">
        <v>0.11</v>
      </c>
      <c r="F33" s="317">
        <v>0.19900000000000001</v>
      </c>
      <c r="G33" s="176">
        <v>0.109</v>
      </c>
      <c r="H33" s="200">
        <v>0.12</v>
      </c>
      <c r="I33" s="142"/>
      <c r="J33" s="157">
        <f>G33-H33</f>
        <v>-1.0999999999999996E-2</v>
      </c>
    </row>
    <row r="34" spans="1:81" ht="17.100000000000001" customHeight="1" thickBot="1">
      <c r="B34" s="337"/>
      <c r="C34" s="405"/>
      <c r="D34" s="405"/>
      <c r="E34" s="405"/>
      <c r="F34" s="405"/>
      <c r="G34" s="405"/>
      <c r="H34" s="89"/>
      <c r="J34" s="158"/>
    </row>
    <row r="35" spans="1:81" ht="14.45">
      <c r="A35" s="97"/>
      <c r="B35" s="338" t="s">
        <v>39</v>
      </c>
      <c r="C35" s="406"/>
      <c r="D35" s="406"/>
      <c r="E35" s="406"/>
      <c r="F35" s="406"/>
      <c r="G35" s="407"/>
      <c r="H35" s="96"/>
      <c r="I35" s="39"/>
      <c r="J35" s="40"/>
    </row>
    <row r="36" spans="1:81" s="36" customFormat="1" ht="24.95">
      <c r="A36" s="51"/>
      <c r="B36" s="339" t="s">
        <v>40</v>
      </c>
      <c r="C36" s="340">
        <v>4.8000000000000001E-2</v>
      </c>
      <c r="D36" s="5">
        <v>2.3E-2</v>
      </c>
      <c r="E36" s="5">
        <v>1.4999999999999999E-2</v>
      </c>
      <c r="F36" s="5">
        <v>5.0999999999999997E-2</v>
      </c>
      <c r="G36" s="5">
        <v>4.3999999999999997E-2</v>
      </c>
      <c r="H36" s="201">
        <v>0.03</v>
      </c>
      <c r="I36" s="91"/>
      <c r="J36" s="159">
        <f>G36-H36</f>
        <v>1.3999999999999999E-2</v>
      </c>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row>
    <row r="37" spans="1:81" ht="14.45">
      <c r="B37" s="339" t="s">
        <v>41</v>
      </c>
      <c r="C37" s="340">
        <v>6.4000000000000001E-2</v>
      </c>
      <c r="D37" s="5">
        <v>6.0000000000000001E-3</v>
      </c>
      <c r="E37" s="5">
        <v>5.0000000000000001E-3</v>
      </c>
      <c r="F37" s="5">
        <v>1.0999999999999999E-2</v>
      </c>
      <c r="G37" s="5">
        <v>5.3999999999999999E-2</v>
      </c>
      <c r="H37" s="201">
        <v>0.04</v>
      </c>
      <c r="I37" s="91"/>
      <c r="J37" s="160">
        <f>G37-H37</f>
        <v>1.3999999999999999E-2</v>
      </c>
    </row>
    <row r="38" spans="1:81" ht="14.45" hidden="1" customHeight="1">
      <c r="B38" s="339" t="s">
        <v>42</v>
      </c>
      <c r="C38" s="325">
        <v>381</v>
      </c>
      <c r="D38" s="321">
        <v>19</v>
      </c>
      <c r="E38" s="325">
        <v>43</v>
      </c>
      <c r="F38" s="325">
        <v>22</v>
      </c>
      <c r="G38" s="321">
        <v>465</v>
      </c>
      <c r="H38" s="201"/>
      <c r="I38" s="91"/>
      <c r="J38" s="160"/>
    </row>
    <row r="39" spans="1:81" ht="24.95">
      <c r="B39" s="339" t="s">
        <v>43</v>
      </c>
      <c r="C39" s="340">
        <f>(C18/C38)^(1/5)-1</f>
        <v>5.9223841048812176E-2</v>
      </c>
      <c r="D39" s="340">
        <f t="shared" ref="D39:G39" si="12">(D18/D38)^(1/5)-1</f>
        <v>-0.10354639745865135</v>
      </c>
      <c r="E39" s="340">
        <f t="shared" si="12"/>
        <v>-2.4419685997750573E-2</v>
      </c>
      <c r="F39" s="340">
        <f t="shared" si="12"/>
        <v>2.5896304910234091E-2</v>
      </c>
      <c r="G39" s="341">
        <f t="shared" si="12"/>
        <v>4.5909255890655087E-2</v>
      </c>
      <c r="H39" s="201"/>
      <c r="I39" s="91"/>
      <c r="J39" s="160"/>
    </row>
    <row r="40" spans="1:81" ht="14.45">
      <c r="B40" s="48" t="s">
        <v>44</v>
      </c>
      <c r="C40" s="408"/>
      <c r="D40" s="408"/>
      <c r="E40" s="408"/>
      <c r="F40" s="408"/>
      <c r="G40" s="409"/>
      <c r="H40" s="90"/>
      <c r="I40" s="90"/>
      <c r="J40" s="182"/>
    </row>
    <row r="41" spans="1:81" ht="25.5" customHeight="1">
      <c r="B41" s="342" t="s">
        <v>45</v>
      </c>
      <c r="C41" s="382">
        <v>2.9000000000000001E-2</v>
      </c>
      <c r="D41" s="382">
        <v>3.2000000000000001E-2</v>
      </c>
      <c r="E41" s="382">
        <v>0.04</v>
      </c>
      <c r="F41" s="382">
        <v>2.1000000000000001E-2</v>
      </c>
      <c r="G41" s="343">
        <v>2.8000000000000001E-2</v>
      </c>
      <c r="H41" s="204"/>
      <c r="I41" s="77"/>
      <c r="J41" s="161" t="s">
        <v>46</v>
      </c>
    </row>
    <row r="42" spans="1:81" ht="25.5" customHeight="1">
      <c r="B42" s="342" t="s">
        <v>47</v>
      </c>
      <c r="C42" s="382">
        <v>0.16200000000000001</v>
      </c>
      <c r="D42" s="382">
        <v>0.39800000000000002</v>
      </c>
      <c r="E42" s="382">
        <v>0</v>
      </c>
      <c r="F42" s="382">
        <v>0.5</v>
      </c>
      <c r="G42" s="343">
        <v>0.156</v>
      </c>
      <c r="H42" s="204"/>
      <c r="I42" s="77"/>
      <c r="J42" s="161"/>
    </row>
    <row r="43" spans="1:81" ht="25.5" customHeight="1">
      <c r="B43" s="342" t="s">
        <v>48</v>
      </c>
      <c r="C43" s="382">
        <v>0.11</v>
      </c>
      <c r="D43" s="382">
        <v>0.16700000000000001</v>
      </c>
      <c r="E43" s="382">
        <v>0.13900000000000001</v>
      </c>
      <c r="F43" s="382">
        <v>6.25E-2</v>
      </c>
      <c r="G43" s="344">
        <v>0.113</v>
      </c>
      <c r="H43" s="205"/>
      <c r="I43" s="179"/>
      <c r="J43" s="181"/>
    </row>
    <row r="44" spans="1:81" ht="15.6" customHeight="1">
      <c r="B44" s="48" t="s">
        <v>49</v>
      </c>
      <c r="C44" s="408"/>
      <c r="D44" s="408"/>
      <c r="E44" s="408"/>
      <c r="F44" s="408"/>
      <c r="G44" s="409"/>
      <c r="H44" s="90"/>
      <c r="I44" s="90"/>
      <c r="J44" s="182"/>
    </row>
    <row r="45" spans="1:81" ht="14.45">
      <c r="B45" s="339" t="s">
        <v>50</v>
      </c>
      <c r="C45" s="382">
        <v>0.18</v>
      </c>
      <c r="D45" s="382">
        <v>0.19</v>
      </c>
      <c r="E45" s="382">
        <v>0.22</v>
      </c>
      <c r="F45" s="382">
        <v>0.27</v>
      </c>
      <c r="G45" s="345">
        <v>0.193</v>
      </c>
      <c r="H45" s="206">
        <v>0.18</v>
      </c>
      <c r="I45" s="78"/>
      <c r="J45" s="180">
        <f>G45-H45</f>
        <v>1.3000000000000012E-2</v>
      </c>
    </row>
    <row r="46" spans="1:81" ht="14.45">
      <c r="B46" s="342" t="s">
        <v>51</v>
      </c>
      <c r="C46" s="346">
        <v>1117</v>
      </c>
      <c r="D46" s="321">
        <v>39</v>
      </c>
      <c r="E46" s="321">
        <v>97</v>
      </c>
      <c r="F46" s="321">
        <v>65</v>
      </c>
      <c r="G46" s="324">
        <v>1319</v>
      </c>
      <c r="H46" s="207">
        <v>1217</v>
      </c>
      <c r="I46" s="177">
        <f>G46-H46</f>
        <v>102</v>
      </c>
      <c r="J46" s="178">
        <f t="shared" ref="J46" si="13">(G46/H46)-1</f>
        <v>8.38126540673787E-2</v>
      </c>
      <c r="L46" s="214"/>
    </row>
    <row r="47" spans="1:81" ht="25.5" thickBot="1">
      <c r="B47" s="347" t="s">
        <v>52</v>
      </c>
      <c r="C47" s="348">
        <f>(C46/C24)^(1/5)-1</f>
        <v>4.4519821784185343E-2</v>
      </c>
      <c r="D47" s="348">
        <f>(D46/D24)^(1/5)-1</f>
        <v>2.8425843954047236E-2</v>
      </c>
      <c r="E47" s="348">
        <f>(E46/E24)^(1/5)-1</f>
        <v>1.7363952475586863E-2</v>
      </c>
      <c r="F47" s="348">
        <f>(F46/F24)^(1/5)-1</f>
        <v>2.8425843954047236E-2</v>
      </c>
      <c r="G47" s="349">
        <f>(G46/G24)^(1/5)-1</f>
        <v>4.121717505354261E-2</v>
      </c>
      <c r="H47" s="208">
        <v>3.5441225818865663E-2</v>
      </c>
      <c r="I47" s="79"/>
      <c r="J47" s="160">
        <f>G47-H47</f>
        <v>5.775949234676947E-3</v>
      </c>
    </row>
    <row r="48" spans="1:81" ht="17.100000000000001" customHeight="1" thickBot="1">
      <c r="B48" s="350"/>
      <c r="C48" s="410"/>
      <c r="D48" s="410"/>
      <c r="E48" s="410"/>
      <c r="F48" s="410"/>
      <c r="G48" s="410"/>
      <c r="H48" s="6"/>
      <c r="J48" s="158"/>
    </row>
    <row r="49" spans="2:13" ht="15.95">
      <c r="B49" s="38" t="s">
        <v>53</v>
      </c>
      <c r="C49" s="396"/>
      <c r="D49" s="396"/>
      <c r="E49" s="396"/>
      <c r="F49" s="396"/>
      <c r="G49" s="397"/>
      <c r="H49" s="39"/>
      <c r="I49" s="39"/>
      <c r="J49" s="40"/>
    </row>
    <row r="50" spans="2:13" ht="14.45">
      <c r="B50" s="29" t="s">
        <v>54</v>
      </c>
      <c r="C50" s="351">
        <v>57690323</v>
      </c>
      <c r="D50" s="351">
        <v>1920382</v>
      </c>
      <c r="E50" s="352">
        <v>5490100</v>
      </c>
      <c r="F50" s="351">
        <v>3164404</v>
      </c>
      <c r="G50" s="353">
        <f>SUM(C50:F50)</f>
        <v>68265209</v>
      </c>
      <c r="H50" s="202">
        <v>67596281</v>
      </c>
      <c r="I50" s="99">
        <f>G50-H50</f>
        <v>668928</v>
      </c>
      <c r="J50" s="154">
        <f t="shared" ref="J50:J54" si="14">(G50/H50)-1</f>
        <v>9.8959290378712872E-3</v>
      </c>
    </row>
    <row r="51" spans="2:13" ht="14.45">
      <c r="B51" s="26" t="s">
        <v>55</v>
      </c>
      <c r="C51" s="354">
        <v>21926696</v>
      </c>
      <c r="D51" s="354">
        <v>719897</v>
      </c>
      <c r="E51" s="354">
        <v>2280913</v>
      </c>
      <c r="F51" s="354">
        <v>1326472</v>
      </c>
      <c r="G51" s="353">
        <f>SUM(C51:F51)</f>
        <v>26253978</v>
      </c>
      <c r="H51" s="202">
        <v>26028478</v>
      </c>
      <c r="I51" s="99">
        <f t="shared" ref="I51:I54" si="15">G51-H51</f>
        <v>225500</v>
      </c>
      <c r="J51" s="151">
        <f t="shared" si="14"/>
        <v>8.6635876289040681E-3</v>
      </c>
      <c r="M51" s="51" t="s">
        <v>56</v>
      </c>
    </row>
    <row r="52" spans="2:13" ht="14.45">
      <c r="B52" s="12" t="s">
        <v>57</v>
      </c>
      <c r="C52" s="355">
        <f>(C24)/(C51/100000)</f>
        <v>4.0972885290150414</v>
      </c>
      <c r="D52" s="355">
        <f>(D24)/(D51/100000)</f>
        <v>4.7090069829433929</v>
      </c>
      <c r="E52" s="356">
        <f>(E24)/(E51/100000)</f>
        <v>3.9019462820370614</v>
      </c>
      <c r="F52" s="355">
        <f>(F24)/(F51/100000)</f>
        <v>4.2594189700197216</v>
      </c>
      <c r="G52" s="355">
        <f>(G24)/(G51/100000)</f>
        <v>4.1052826356447767</v>
      </c>
      <c r="H52" s="203">
        <v>3.9283895124409502</v>
      </c>
      <c r="I52" s="163">
        <f t="shared" si="15"/>
        <v>0.17689312320382644</v>
      </c>
      <c r="J52" s="151">
        <f t="shared" si="14"/>
        <v>4.5029425581047278E-2</v>
      </c>
    </row>
    <row r="53" spans="2:13" ht="14.45">
      <c r="B53" s="12" t="s">
        <v>58</v>
      </c>
      <c r="C53" s="355">
        <f>C25/(C51/100000)</f>
        <v>2.4613831468270462</v>
      </c>
      <c r="D53" s="355">
        <f t="shared" ref="D53:G53" si="16">D25/(D51/100000)</f>
        <v>4.3339533294346273</v>
      </c>
      <c r="E53" s="356">
        <f t="shared" si="16"/>
        <v>2.2315625365807463</v>
      </c>
      <c r="F53" s="355">
        <f t="shared" si="16"/>
        <v>2.1108624984168531</v>
      </c>
      <c r="G53" s="355">
        <f t="shared" si="16"/>
        <v>2.4750534947503957</v>
      </c>
      <c r="H53" s="203">
        <v>2.2613692587019494</v>
      </c>
      <c r="I53" s="163">
        <f t="shared" si="15"/>
        <v>0.21368423604844633</v>
      </c>
      <c r="J53" s="151">
        <f t="shared" si="14"/>
        <v>9.4493296583992414E-2</v>
      </c>
    </row>
    <row r="54" spans="2:13" thickBot="1">
      <c r="B54" s="184" t="s">
        <v>59</v>
      </c>
      <c r="C54" s="357">
        <f>C26/(C51/100000)</f>
        <v>6.5586716758420867</v>
      </c>
      <c r="D54" s="357">
        <f>D26/(D51/100000)</f>
        <v>9.0429603123780193</v>
      </c>
      <c r="E54" s="358">
        <f>E26/(E51/100000)</f>
        <v>6.1335088186178082</v>
      </c>
      <c r="F54" s="357">
        <f>F26/(F51/100000)</f>
        <v>6.3702814684365743</v>
      </c>
      <c r="G54" s="357">
        <f>G26/(G51/100000)</f>
        <v>6.580336130395172</v>
      </c>
      <c r="H54" s="298">
        <v>6.1897587711428992</v>
      </c>
      <c r="I54" s="304">
        <f t="shared" si="15"/>
        <v>0.39057735925227277</v>
      </c>
      <c r="J54" s="151">
        <f t="shared" si="14"/>
        <v>6.310057850286066E-2</v>
      </c>
    </row>
    <row r="55" spans="2:13" ht="21" customHeight="1">
      <c r="C55" s="411"/>
      <c r="D55" s="411"/>
      <c r="E55" s="411"/>
      <c r="F55" s="411"/>
      <c r="G55" s="411"/>
      <c r="H55" s="62"/>
      <c r="J55" s="162"/>
    </row>
    <row r="56" spans="2:13" ht="14.65" customHeight="1">
      <c r="B56" s="416" t="s">
        <v>60</v>
      </c>
      <c r="C56" s="422"/>
      <c r="D56" s="422"/>
      <c r="E56" s="422"/>
      <c r="F56" s="422"/>
      <c r="G56" s="422"/>
      <c r="H56" s="416"/>
      <c r="I56" s="416"/>
      <c r="J56" s="418"/>
    </row>
    <row r="57" spans="2:13" ht="15" customHeight="1">
      <c r="B57" s="417"/>
      <c r="C57" s="423"/>
      <c r="D57" s="423"/>
      <c r="E57" s="423"/>
      <c r="F57" s="423"/>
      <c r="G57" s="423"/>
      <c r="H57" s="417"/>
      <c r="I57" s="417"/>
      <c r="J57" s="419"/>
    </row>
    <row r="58" spans="2:13" ht="18.95" customHeight="1">
      <c r="B58" s="311" t="s">
        <v>1</v>
      </c>
      <c r="C58" s="411"/>
      <c r="D58" s="411"/>
      <c r="E58" s="411"/>
      <c r="F58" s="411"/>
      <c r="G58" s="411"/>
      <c r="H58" s="62"/>
    </row>
    <row r="59" spans="2:13" ht="6.6" customHeight="1" thickBot="1">
      <c r="B59" s="71"/>
      <c r="C59" s="411"/>
      <c r="D59" s="411"/>
      <c r="E59" s="411"/>
      <c r="F59" s="411"/>
      <c r="G59" s="411"/>
      <c r="H59" s="62"/>
      <c r="J59" s="299"/>
    </row>
    <row r="60" spans="2:13" ht="26.45" thickBot="1">
      <c r="B60" s="37" t="s">
        <v>61</v>
      </c>
      <c r="C60" s="412" t="s">
        <v>5</v>
      </c>
      <c r="D60" s="412" t="s">
        <v>6</v>
      </c>
      <c r="E60" s="412" t="s">
        <v>7</v>
      </c>
      <c r="F60" s="412" t="s">
        <v>8</v>
      </c>
      <c r="G60" s="412" t="s">
        <v>9</v>
      </c>
      <c r="H60" s="136" t="s">
        <v>10</v>
      </c>
      <c r="I60" s="136" t="s">
        <v>11</v>
      </c>
      <c r="J60" s="137" t="s">
        <v>12</v>
      </c>
    </row>
    <row r="61" spans="2:13" ht="15.75" customHeight="1">
      <c r="B61" s="313" t="s">
        <v>62</v>
      </c>
      <c r="C61" s="413"/>
      <c r="D61" s="413"/>
      <c r="E61" s="413"/>
      <c r="F61" s="413"/>
      <c r="G61" s="413"/>
      <c r="H61" s="80"/>
      <c r="I61" s="80"/>
      <c r="J61" s="164"/>
    </row>
    <row r="62" spans="2:13" ht="14.45">
      <c r="B62" s="10" t="s">
        <v>35</v>
      </c>
      <c r="C62" s="359">
        <f>C30</f>
        <v>65.900000000000006</v>
      </c>
      <c r="D62" s="359">
        <f t="shared" ref="D62:F62" si="17">D30</f>
        <v>3</v>
      </c>
      <c r="E62" s="359">
        <f t="shared" si="17"/>
        <v>10.6</v>
      </c>
      <c r="F62" s="359">
        <f t="shared" si="17"/>
        <v>5</v>
      </c>
      <c r="G62" s="359">
        <f>G30</f>
        <v>84.5</v>
      </c>
      <c r="H62" s="92">
        <v>77.45</v>
      </c>
      <c r="I62" s="92"/>
      <c r="J62" s="165"/>
    </row>
    <row r="63" spans="2:13" ht="14.45">
      <c r="B63" s="10" t="s">
        <v>63</v>
      </c>
      <c r="C63" s="359">
        <v>87</v>
      </c>
      <c r="D63" s="360">
        <v>6.8</v>
      </c>
      <c r="E63" s="359">
        <v>8.9</v>
      </c>
      <c r="F63" s="359">
        <v>6.8</v>
      </c>
      <c r="G63" s="361">
        <f>SUM(C63:F63)</f>
        <v>109.5</v>
      </c>
      <c r="H63" s="93">
        <v>107.6</v>
      </c>
      <c r="I63" s="93"/>
      <c r="J63" s="166"/>
    </row>
    <row r="64" spans="2:13" ht="14.45">
      <c r="B64" s="31" t="s">
        <v>64</v>
      </c>
      <c r="C64" s="362">
        <f>C62+C63</f>
        <v>152.9</v>
      </c>
      <c r="D64" s="362">
        <f t="shared" ref="D64:G64" si="18">D62+D63</f>
        <v>9.8000000000000007</v>
      </c>
      <c r="E64" s="362">
        <f t="shared" si="18"/>
        <v>19.5</v>
      </c>
      <c r="F64" s="362">
        <f t="shared" si="18"/>
        <v>11.8</v>
      </c>
      <c r="G64" s="335">
        <f t="shared" si="18"/>
        <v>194</v>
      </c>
      <c r="H64" s="76">
        <v>185.05</v>
      </c>
      <c r="I64" s="76"/>
      <c r="J64" s="167"/>
    </row>
    <row r="65" spans="2:16" thickBot="1">
      <c r="B65" s="32" t="s">
        <v>65</v>
      </c>
      <c r="C65" s="382">
        <f t="shared" ref="C65:G65" si="19">C64/(C64+C24)</f>
        <v>0.14543898031009228</v>
      </c>
      <c r="D65" s="382">
        <f t="shared" si="19"/>
        <v>0.22425629290617849</v>
      </c>
      <c r="E65" s="382">
        <f t="shared" si="19"/>
        <v>0.17972350230414746</v>
      </c>
      <c r="F65" s="382">
        <f t="shared" si="19"/>
        <v>0.17276720351390923</v>
      </c>
      <c r="G65" s="320">
        <f t="shared" si="19"/>
        <v>0.15253970750117943</v>
      </c>
      <c r="H65" s="81">
        <v>0.1532441720839717</v>
      </c>
      <c r="I65" s="81"/>
      <c r="J65" s="155"/>
    </row>
    <row r="66" spans="2:16" ht="14.45">
      <c r="B66" s="8" t="s">
        <v>66</v>
      </c>
      <c r="C66" s="363"/>
      <c r="D66" s="363"/>
      <c r="E66" s="363"/>
      <c r="F66" s="363"/>
      <c r="G66" s="414"/>
      <c r="H66" s="82"/>
      <c r="I66" s="82"/>
      <c r="J66" s="168"/>
    </row>
    <row r="67" spans="2:16" ht="37.5">
      <c r="B67" s="19" t="s">
        <v>67</v>
      </c>
      <c r="C67" s="13">
        <f t="shared" ref="C67:F67" si="20">(4.84*(C51/100000))-C24</f>
        <v>162.85208640000008</v>
      </c>
      <c r="D67" s="13">
        <f t="shared" si="20"/>
        <v>0.94301480000000026</v>
      </c>
      <c r="E67" s="13">
        <f t="shared" si="20"/>
        <v>21.396189199999995</v>
      </c>
      <c r="F67" s="13">
        <f t="shared" si="20"/>
        <v>7.7012447999999978</v>
      </c>
      <c r="G67" s="13">
        <f>(4.84*(G51/100000))-G24</f>
        <v>192.89253520000011</v>
      </c>
      <c r="H67" s="83">
        <v>185</v>
      </c>
      <c r="I67" s="83"/>
      <c r="J67" s="185"/>
    </row>
    <row r="68" spans="2:16" thickBot="1">
      <c r="B68" s="32" t="s">
        <v>65</v>
      </c>
      <c r="C68" s="382">
        <f t="shared" ref="C68:H68" si="21">C67/(C67+C24)</f>
        <v>0.15345278326135509</v>
      </c>
      <c r="D68" s="382">
        <f t="shared" si="21"/>
        <v>2.7064672945579907E-2</v>
      </c>
      <c r="E68" s="382">
        <f t="shared" si="21"/>
        <v>0.1938127516452352</v>
      </c>
      <c r="F68" s="382">
        <f t="shared" si="21"/>
        <v>0.11995475826038809</v>
      </c>
      <c r="G68" s="364">
        <f t="shared" si="21"/>
        <v>0.15180110833785601</v>
      </c>
      <c r="H68" s="84">
        <f t="shared" si="21"/>
        <v>0.15320910973084886</v>
      </c>
      <c r="I68" s="84"/>
      <c r="J68" s="169"/>
    </row>
    <row r="69" spans="2:16" ht="26.1">
      <c r="B69" s="9" t="s">
        <v>68</v>
      </c>
      <c r="C69" s="414"/>
      <c r="D69" s="414"/>
      <c r="E69" s="414"/>
      <c r="F69" s="414"/>
      <c r="G69" s="414"/>
      <c r="H69" s="82"/>
      <c r="I69" s="82"/>
      <c r="J69" s="168"/>
    </row>
    <row r="70" spans="2:16" ht="14.45">
      <c r="B70" s="48" t="s">
        <v>69</v>
      </c>
      <c r="C70" s="49">
        <f>(C64+C67)/2</f>
        <v>157.87604320000003</v>
      </c>
      <c r="D70" s="49">
        <f>(D64+D67)/2</f>
        <v>5.3715074000000005</v>
      </c>
      <c r="E70" s="49">
        <f t="shared" ref="E70:H70" si="22">(E64+E67)/2</f>
        <v>20.448094599999997</v>
      </c>
      <c r="F70" s="49">
        <f t="shared" si="22"/>
        <v>9.7506223999999992</v>
      </c>
      <c r="G70" s="365">
        <f t="shared" si="22"/>
        <v>193.44626760000006</v>
      </c>
      <c r="H70" s="49">
        <f t="shared" si="22"/>
        <v>185.02500000000001</v>
      </c>
      <c r="I70" s="49"/>
      <c r="J70" s="170"/>
      <c r="P70" s="183"/>
    </row>
    <row r="71" spans="2:16" thickBot="1">
      <c r="B71" s="366" t="s">
        <v>70</v>
      </c>
      <c r="C71" s="415">
        <f t="shared" ref="C71:H71" si="23">C70/(C70+C24)</f>
        <v>0.14946475802074694</v>
      </c>
      <c r="D71" s="415">
        <f t="shared" si="23"/>
        <v>0.1367787425445248</v>
      </c>
      <c r="E71" s="415">
        <f t="shared" si="23"/>
        <v>0.18682915106682907</v>
      </c>
      <c r="F71" s="415">
        <f t="shared" si="23"/>
        <v>0.14717782334373963</v>
      </c>
      <c r="G71" s="367">
        <f t="shared" si="23"/>
        <v>0.15217056877988669</v>
      </c>
      <c r="H71" s="139">
        <f t="shared" si="23"/>
        <v>0.15322664127036706</v>
      </c>
      <c r="I71" s="139"/>
      <c r="J71" s="171"/>
    </row>
    <row r="72" spans="2:16" ht="14.45">
      <c r="B72" s="38" t="s">
        <v>71</v>
      </c>
      <c r="C72" s="368">
        <v>231.1056388466136</v>
      </c>
      <c r="D72" s="368">
        <v>11.121500826202315</v>
      </c>
      <c r="E72" s="368">
        <v>42.686585188735819</v>
      </c>
      <c r="F72" s="369">
        <v>19.554416987255721</v>
      </c>
      <c r="G72" s="369">
        <v>303.46814184880782</v>
      </c>
      <c r="H72" s="60">
        <v>324.69412036940162</v>
      </c>
      <c r="I72" s="60"/>
      <c r="J72" s="172"/>
    </row>
    <row r="73" spans="2:16" thickBot="1">
      <c r="B73" s="56" t="s">
        <v>72</v>
      </c>
      <c r="C73" s="393">
        <f>C72/(C72+C46)</f>
        <v>0.17142991779512068</v>
      </c>
      <c r="D73" s="393">
        <f t="shared" ref="D73:G73" si="24">D72/(D72+D46)</f>
        <v>0.2218908181693606</v>
      </c>
      <c r="E73" s="393">
        <f t="shared" si="24"/>
        <v>0.30558829347184885</v>
      </c>
      <c r="F73" s="393">
        <f t="shared" si="24"/>
        <v>0.23126428735476962</v>
      </c>
      <c r="G73" s="370">
        <f t="shared" si="24"/>
        <v>0.1870410481545757</v>
      </c>
      <c r="H73" s="94">
        <v>0.20866274062997742</v>
      </c>
      <c r="I73" s="94"/>
      <c r="J73" s="173"/>
    </row>
    <row r="74" spans="2:16" ht="14.45">
      <c r="C74" s="70"/>
      <c r="D74" s="70"/>
      <c r="E74" s="70"/>
      <c r="F74" s="70"/>
      <c r="G74" s="70"/>
    </row>
    <row r="75" spans="2:16" ht="14.45">
      <c r="C75" s="70"/>
      <c r="D75" s="70"/>
      <c r="E75" s="70"/>
      <c r="F75" s="70"/>
      <c r="G75" s="213"/>
    </row>
    <row r="76" spans="2:16" ht="14.45">
      <c r="C76" s="70"/>
      <c r="D76" s="70"/>
      <c r="E76" s="70"/>
      <c r="F76" s="70"/>
      <c r="G76" s="213"/>
    </row>
  </sheetData>
  <sheetProtection algorithmName="SHA-512" hashValue="omv20qjHlBA4Mz1I4+B4FJnMfwOucz6xmVyd00jp/Lqjcap4Dj6qQMZq8KIU0K/tKen61aHCT2Y9p05wgAdNbQ==" saltValue="8S1B16XP774q2U5Qpod5MQ==" spinCount="100000" sheet="1" objects="1" scenarios="1"/>
  <mergeCells count="13">
    <mergeCell ref="H56:H57"/>
    <mergeCell ref="I56:I57"/>
    <mergeCell ref="J56:J57"/>
    <mergeCell ref="B1:D2"/>
    <mergeCell ref="E1:G2"/>
    <mergeCell ref="D4:E4"/>
    <mergeCell ref="F4:G4"/>
    <mergeCell ref="B56:B57"/>
    <mergeCell ref="C56:C57"/>
    <mergeCell ref="D56:D57"/>
    <mergeCell ref="E56:E57"/>
    <mergeCell ref="F56:F57"/>
    <mergeCell ref="G56:G57"/>
  </mergeCells>
  <conditionalFormatting sqref="C9:F9">
    <cfRule type="aboveAverage" dxfId="40" priority="33"/>
  </conditionalFormatting>
  <conditionalFormatting sqref="C10:F10">
    <cfRule type="aboveAverage" dxfId="39" priority="11" aboveAverage="0"/>
    <cfRule type="aboveAverage" dxfId="38" priority="79" aboveAverage="0"/>
  </conditionalFormatting>
  <conditionalFormatting sqref="C16:F16">
    <cfRule type="aboveAverage" dxfId="37" priority="35"/>
  </conditionalFormatting>
  <conditionalFormatting sqref="C19:F19">
    <cfRule type="aboveAverage" dxfId="36" priority="13" aboveAverage="0"/>
  </conditionalFormatting>
  <conditionalFormatting sqref="C31:F31">
    <cfRule type="aboveAverage" dxfId="35" priority="3"/>
  </conditionalFormatting>
  <conditionalFormatting sqref="C32:F32">
    <cfRule type="aboveAverage" dxfId="34" priority="1"/>
  </conditionalFormatting>
  <conditionalFormatting sqref="C33:F33">
    <cfRule type="aboveAverage" dxfId="33" priority="2"/>
    <cfRule type="aboveAverage" dxfId="32" priority="38"/>
  </conditionalFormatting>
  <conditionalFormatting sqref="C36:F36">
    <cfRule type="aboveAverage" dxfId="31" priority="18" aboveAverage="0"/>
  </conditionalFormatting>
  <conditionalFormatting sqref="C37:F37">
    <cfRule type="aboveAverage" dxfId="30" priority="19" aboveAverage="0"/>
  </conditionalFormatting>
  <conditionalFormatting sqref="C39:F39">
    <cfRule type="aboveAverage" dxfId="29" priority="20" aboveAverage="0"/>
  </conditionalFormatting>
  <conditionalFormatting sqref="C41:F41">
    <cfRule type="aboveAverage" dxfId="28" priority="29"/>
  </conditionalFormatting>
  <conditionalFormatting sqref="C42:F42">
    <cfRule type="aboveAverage" dxfId="27" priority="30"/>
  </conditionalFormatting>
  <conditionalFormatting sqref="C43:F43">
    <cfRule type="aboveAverage" dxfId="26" priority="40"/>
  </conditionalFormatting>
  <conditionalFormatting sqref="C45:F45">
    <cfRule type="aboveAverage" dxfId="25" priority="41"/>
  </conditionalFormatting>
  <conditionalFormatting sqref="C47:F47">
    <cfRule type="aboveAverage" dxfId="24" priority="25" aboveAverage="0"/>
  </conditionalFormatting>
  <conditionalFormatting sqref="C52:F52">
    <cfRule type="aboveAverage" dxfId="23" priority="26" aboveAverage="0"/>
  </conditionalFormatting>
  <conditionalFormatting sqref="C53:F53">
    <cfRule type="aboveAverage" dxfId="22" priority="5" aboveAverage="0"/>
  </conditionalFormatting>
  <conditionalFormatting sqref="C54:F54">
    <cfRule type="aboveAverage" dxfId="21" priority="6" aboveAverage="0"/>
  </conditionalFormatting>
  <conditionalFormatting sqref="C65:F65">
    <cfRule type="aboveAverage" dxfId="20" priority="44"/>
  </conditionalFormatting>
  <conditionalFormatting sqref="C68:F68">
    <cfRule type="aboveAverage" dxfId="19" priority="45"/>
  </conditionalFormatting>
  <conditionalFormatting sqref="C71:F71">
    <cfRule type="aboveAverage" dxfId="18" priority="46"/>
  </conditionalFormatting>
  <conditionalFormatting sqref="C73:F73">
    <cfRule type="aboveAverage" dxfId="17" priority="47"/>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3BED3-1001-441A-9A0C-624D7F0320B9}">
  <dimension ref="A1:EH69"/>
  <sheetViews>
    <sheetView zoomScale="65" zoomScaleNormal="85" workbookViewId="0">
      <pane ySplit="7" topLeftCell="A8" activePane="bottomLeft" state="frozen"/>
      <selection pane="bottomLeft" activeCell="N2" sqref="N2"/>
    </sheetView>
  </sheetViews>
  <sheetFormatPr defaultColWidth="8.7109375" defaultRowHeight="14.45"/>
  <cols>
    <col min="1" max="1" width="3.7109375" style="51" customWidth="1"/>
    <col min="2" max="2" width="67.28515625" style="61" customWidth="1"/>
    <col min="3" max="5" width="12.5703125" style="62" customWidth="1"/>
    <col min="6" max="6" width="13.5703125" style="62" customWidth="1"/>
    <col min="7" max="7" width="12.5703125" style="62" customWidth="1"/>
    <col min="8" max="11" width="12.7109375" style="24" customWidth="1"/>
    <col min="12" max="13" width="11.28515625" style="24" customWidth="1"/>
    <col min="14" max="14" width="12.7109375" style="24" customWidth="1"/>
    <col min="15" max="15" width="9.7109375" style="51" customWidth="1"/>
    <col min="16" max="16" width="11.5703125" style="51" customWidth="1"/>
    <col min="17" max="17" width="9.28515625" style="51" customWidth="1"/>
    <col min="18" max="18" width="15.140625" style="51" customWidth="1"/>
    <col min="19" max="16384" width="8.7109375" style="51"/>
  </cols>
  <sheetData>
    <row r="1" spans="2:19" ht="36" customHeight="1">
      <c r="B1" s="416" t="s">
        <v>0</v>
      </c>
      <c r="C1" s="464"/>
      <c r="D1" s="464"/>
      <c r="E1" s="463" t="e" vm="2">
        <v>#VALUE!</v>
      </c>
      <c r="F1" s="463"/>
      <c r="G1" s="463"/>
      <c r="H1" s="51"/>
      <c r="I1" s="51"/>
      <c r="J1" s="51"/>
      <c r="K1" s="51"/>
      <c r="L1" s="51"/>
      <c r="M1" s="51"/>
      <c r="N1" s="51"/>
    </row>
    <row r="2" spans="2:19" ht="36.6" customHeight="1">
      <c r="B2" s="416"/>
      <c r="C2" s="464"/>
      <c r="D2" s="464"/>
      <c r="E2" s="463"/>
      <c r="F2" s="463"/>
      <c r="G2" s="463"/>
      <c r="H2" s="66"/>
      <c r="I2" s="51"/>
      <c r="J2" s="51"/>
      <c r="K2" s="51"/>
      <c r="L2" s="51"/>
      <c r="M2" s="51"/>
      <c r="N2" s="51"/>
    </row>
    <row r="3" spans="2:19" ht="14.45" customHeight="1" thickBot="1">
      <c r="B3" s="63" t="s">
        <v>1</v>
      </c>
      <c r="H3" s="51"/>
      <c r="I3" s="51"/>
      <c r="J3" s="51"/>
      <c r="K3" s="51"/>
      <c r="L3" s="51"/>
      <c r="M3" s="51"/>
      <c r="N3" s="51"/>
    </row>
    <row r="4" spans="2:19" ht="15" thickBot="1">
      <c r="D4" s="420" t="s">
        <v>2</v>
      </c>
      <c r="E4" s="420"/>
      <c r="F4" s="421" t="s">
        <v>3</v>
      </c>
      <c r="G4" s="421"/>
      <c r="H4" s="51"/>
      <c r="I4" s="51"/>
      <c r="J4" s="51"/>
      <c r="K4" s="51"/>
      <c r="L4" s="51"/>
      <c r="M4" s="51"/>
      <c r="N4" s="51"/>
    </row>
    <row r="5" spans="2:19" ht="3.95" customHeight="1" thickBot="1">
      <c r="B5" s="85"/>
      <c r="C5" s="85"/>
      <c r="D5" s="85"/>
      <c r="E5" s="69"/>
      <c r="F5" s="86"/>
      <c r="L5" s="51"/>
      <c r="M5" s="51"/>
      <c r="N5" s="51"/>
    </row>
    <row r="6" spans="2:19" ht="21.95" customHeight="1" thickTop="1" thickBot="1">
      <c r="C6" s="436" t="s">
        <v>5</v>
      </c>
      <c r="D6" s="437"/>
      <c r="E6" s="437"/>
      <c r="F6" s="437"/>
      <c r="G6" s="437"/>
      <c r="H6" s="437"/>
      <c r="I6" s="437"/>
      <c r="J6" s="437"/>
      <c r="K6" s="438"/>
      <c r="L6" s="424" t="s">
        <v>7</v>
      </c>
      <c r="M6" s="425"/>
      <c r="N6" s="426"/>
      <c r="O6" s="424" t="s">
        <v>8</v>
      </c>
      <c r="P6" s="425"/>
      <c r="Q6" s="426"/>
    </row>
    <row r="7" spans="2:19" ht="40.15" customHeight="1" thickBot="1">
      <c r="B7" s="215" t="s">
        <v>73</v>
      </c>
      <c r="C7" s="220" t="s">
        <v>74</v>
      </c>
      <c r="D7" s="37" t="s">
        <v>75</v>
      </c>
      <c r="E7" s="37" t="s">
        <v>76</v>
      </c>
      <c r="F7" s="37" t="s">
        <v>77</v>
      </c>
      <c r="G7" s="37" t="s">
        <v>78</v>
      </c>
      <c r="H7" s="37" t="s">
        <v>79</v>
      </c>
      <c r="I7" s="37" t="s">
        <v>80</v>
      </c>
      <c r="J7" s="37" t="s">
        <v>81</v>
      </c>
      <c r="K7" s="221" t="s">
        <v>82</v>
      </c>
      <c r="L7" s="220" t="s">
        <v>83</v>
      </c>
      <c r="M7" s="37" t="s">
        <v>84</v>
      </c>
      <c r="N7" s="221" t="s">
        <v>85</v>
      </c>
      <c r="O7" s="220" t="s">
        <v>86</v>
      </c>
      <c r="P7" s="37" t="s">
        <v>87</v>
      </c>
      <c r="Q7" s="221" t="s">
        <v>88</v>
      </c>
    </row>
    <row r="8" spans="2:19" ht="15" thickBot="1">
      <c r="B8" s="216" t="s">
        <v>13</v>
      </c>
      <c r="C8" s="222">
        <v>5</v>
      </c>
      <c r="D8" s="14">
        <v>7</v>
      </c>
      <c r="E8" s="14">
        <v>8</v>
      </c>
      <c r="F8" s="14">
        <v>2</v>
      </c>
      <c r="G8" s="14">
        <v>3</v>
      </c>
      <c r="H8" s="14">
        <v>7</v>
      </c>
      <c r="I8" s="14">
        <v>9</v>
      </c>
      <c r="J8" s="14">
        <v>6</v>
      </c>
      <c r="K8" s="223">
        <v>3</v>
      </c>
      <c r="L8" s="284">
        <v>3</v>
      </c>
      <c r="M8" s="34">
        <v>1</v>
      </c>
      <c r="N8" s="285">
        <v>1</v>
      </c>
      <c r="O8" s="284">
        <v>1</v>
      </c>
      <c r="P8" s="34">
        <v>1</v>
      </c>
      <c r="Q8" s="285">
        <v>1</v>
      </c>
      <c r="S8" s="214"/>
    </row>
    <row r="9" spans="2:19">
      <c r="B9" s="38" t="s">
        <v>14</v>
      </c>
      <c r="C9" s="224"/>
      <c r="D9" s="52"/>
      <c r="E9" s="52"/>
      <c r="F9" s="52"/>
      <c r="G9" s="52"/>
      <c r="H9" s="52"/>
      <c r="I9" s="52"/>
      <c r="J9" s="52"/>
      <c r="K9" s="225"/>
      <c r="L9" s="224"/>
      <c r="M9" s="52"/>
      <c r="N9" s="225"/>
      <c r="O9" s="224"/>
      <c r="P9" s="52"/>
      <c r="Q9" s="225"/>
    </row>
    <row r="10" spans="2:19" ht="28.9" customHeight="1" thickBot="1">
      <c r="B10" s="184" t="s">
        <v>15</v>
      </c>
      <c r="C10" s="226">
        <v>0.6</v>
      </c>
      <c r="D10" s="227">
        <v>0.71</v>
      </c>
      <c r="E10" s="227">
        <v>0.5</v>
      </c>
      <c r="F10" s="227" t="s">
        <v>16</v>
      </c>
      <c r="G10" s="227" t="s">
        <v>16</v>
      </c>
      <c r="H10" s="227">
        <v>0.43</v>
      </c>
      <c r="I10" s="227">
        <v>0.89</v>
      </c>
      <c r="J10" s="227">
        <v>0.83</v>
      </c>
      <c r="K10" s="228" t="s">
        <v>16</v>
      </c>
      <c r="L10" s="226" t="s">
        <v>16</v>
      </c>
      <c r="M10" s="227" t="s">
        <v>16</v>
      </c>
      <c r="N10" s="228" t="s">
        <v>16</v>
      </c>
      <c r="O10" s="226" t="s">
        <v>16</v>
      </c>
      <c r="P10" s="227" t="s">
        <v>16</v>
      </c>
      <c r="Q10" s="228" t="s">
        <v>16</v>
      </c>
    </row>
    <row r="11" spans="2:19" ht="12" customHeight="1" thickBot="1">
      <c r="B11" s="3"/>
      <c r="C11" s="229"/>
      <c r="D11" s="87"/>
      <c r="E11" s="87"/>
      <c r="F11" s="87"/>
      <c r="G11" s="87"/>
      <c r="K11" s="230"/>
      <c r="L11" s="286"/>
      <c r="N11" s="230"/>
      <c r="O11" s="286"/>
      <c r="P11" s="24"/>
      <c r="Q11" s="230"/>
    </row>
    <row r="12" spans="2:19">
      <c r="B12" s="44" t="s">
        <v>19</v>
      </c>
      <c r="C12" s="231"/>
      <c r="D12" s="54"/>
      <c r="E12" s="54"/>
      <c r="F12" s="54"/>
      <c r="G12" s="54"/>
      <c r="H12" s="54"/>
      <c r="I12" s="54"/>
      <c r="J12" s="54"/>
      <c r="K12" s="232"/>
      <c r="L12" s="231"/>
      <c r="M12" s="54"/>
      <c r="N12" s="232"/>
      <c r="O12" s="231"/>
      <c r="P12" s="54"/>
      <c r="Q12" s="232"/>
    </row>
    <row r="13" spans="2:19">
      <c r="B13" s="41" t="s">
        <v>20</v>
      </c>
      <c r="C13" s="233"/>
      <c r="D13" s="55"/>
      <c r="E13" s="55"/>
      <c r="F13" s="55"/>
      <c r="G13" s="55"/>
      <c r="H13" s="55"/>
      <c r="I13" s="55"/>
      <c r="J13" s="55"/>
      <c r="K13" s="234"/>
      <c r="L13" s="233"/>
      <c r="M13" s="55"/>
      <c r="N13" s="234"/>
      <c r="O13" s="233"/>
      <c r="P13" s="55"/>
      <c r="Q13" s="234"/>
    </row>
    <row r="14" spans="2:19">
      <c r="B14" s="12" t="s">
        <v>21</v>
      </c>
      <c r="C14" s="235">
        <v>74</v>
      </c>
      <c r="D14" s="18">
        <v>122.5</v>
      </c>
      <c r="E14" s="18">
        <v>172</v>
      </c>
      <c r="F14" s="18">
        <v>47</v>
      </c>
      <c r="G14" s="18">
        <v>128.5</v>
      </c>
      <c r="H14" s="18">
        <v>167.5</v>
      </c>
      <c r="I14" s="18">
        <v>110</v>
      </c>
      <c r="J14" s="18">
        <v>91.5</v>
      </c>
      <c r="K14" s="236">
        <v>91</v>
      </c>
      <c r="L14" s="235">
        <v>31</v>
      </c>
      <c r="M14" s="18">
        <v>27</v>
      </c>
      <c r="N14" s="236">
        <v>42</v>
      </c>
      <c r="O14" s="235">
        <v>10.5</v>
      </c>
      <c r="P14" s="18">
        <v>44</v>
      </c>
      <c r="Q14" s="236">
        <v>16</v>
      </c>
    </row>
    <row r="15" spans="2:19">
      <c r="B15" s="26" t="s">
        <v>22</v>
      </c>
      <c r="C15" s="237">
        <v>14</v>
      </c>
      <c r="D15" s="10">
        <v>11</v>
      </c>
      <c r="E15" s="16">
        <v>19</v>
      </c>
      <c r="F15" s="10"/>
      <c r="G15" s="10">
        <v>9</v>
      </c>
      <c r="H15" s="10">
        <v>12</v>
      </c>
      <c r="I15" s="10">
        <v>6</v>
      </c>
      <c r="J15" s="16">
        <v>13</v>
      </c>
      <c r="K15" s="238">
        <v>9</v>
      </c>
      <c r="L15" s="241">
        <v>3</v>
      </c>
      <c r="M15" s="19"/>
      <c r="N15" s="242">
        <v>2</v>
      </c>
      <c r="O15" s="249">
        <v>6</v>
      </c>
      <c r="P15" s="19">
        <v>7</v>
      </c>
      <c r="Q15" s="250">
        <v>1</v>
      </c>
    </row>
    <row r="16" spans="2:19">
      <c r="B16" s="27" t="s">
        <v>23</v>
      </c>
      <c r="C16" s="371">
        <f t="shared" ref="C16:Q16" si="0">C15/C14</f>
        <v>0.1891891891891892</v>
      </c>
      <c r="D16" s="322">
        <f t="shared" si="0"/>
        <v>8.9795918367346933E-2</v>
      </c>
      <c r="E16" s="322">
        <f t="shared" si="0"/>
        <v>0.11046511627906977</v>
      </c>
      <c r="F16" s="322">
        <f t="shared" si="0"/>
        <v>0</v>
      </c>
      <c r="G16" s="322">
        <f t="shared" si="0"/>
        <v>7.0038910505836577E-2</v>
      </c>
      <c r="H16" s="322">
        <f t="shared" si="0"/>
        <v>7.1641791044776124E-2</v>
      </c>
      <c r="I16" s="322">
        <f t="shared" si="0"/>
        <v>5.4545454545454543E-2</v>
      </c>
      <c r="J16" s="322">
        <f t="shared" si="0"/>
        <v>0.14207650273224043</v>
      </c>
      <c r="K16" s="372">
        <f t="shared" si="0"/>
        <v>9.8901098901098897E-2</v>
      </c>
      <c r="L16" s="371">
        <f t="shared" si="0"/>
        <v>9.6774193548387094E-2</v>
      </c>
      <c r="M16" s="322">
        <f t="shared" si="0"/>
        <v>0</v>
      </c>
      <c r="N16" s="372">
        <f t="shared" si="0"/>
        <v>4.7619047619047616E-2</v>
      </c>
      <c r="O16" s="371">
        <f t="shared" si="0"/>
        <v>0.5714285714285714</v>
      </c>
      <c r="P16" s="322">
        <f t="shared" si="0"/>
        <v>0.15909090909090909</v>
      </c>
      <c r="Q16" s="372">
        <f t="shared" si="0"/>
        <v>6.25E-2</v>
      </c>
    </row>
    <row r="17" spans="2:18">
      <c r="B17" s="25" t="s">
        <v>24</v>
      </c>
      <c r="C17" s="239">
        <v>11</v>
      </c>
      <c r="D17" s="15">
        <v>5</v>
      </c>
      <c r="E17" s="15">
        <v>4</v>
      </c>
      <c r="F17" s="15">
        <v>4</v>
      </c>
      <c r="G17" s="15">
        <v>5</v>
      </c>
      <c r="H17" s="174">
        <v>13</v>
      </c>
      <c r="I17" s="15">
        <v>27</v>
      </c>
      <c r="J17" s="15">
        <v>15</v>
      </c>
      <c r="K17" s="240">
        <v>11</v>
      </c>
      <c r="L17" s="287">
        <v>3</v>
      </c>
      <c r="M17" s="15">
        <v>3</v>
      </c>
      <c r="N17" s="240"/>
      <c r="O17" s="287"/>
      <c r="P17" s="175">
        <v>7</v>
      </c>
      <c r="Q17" s="291">
        <v>4</v>
      </c>
    </row>
    <row r="18" spans="2:18">
      <c r="B18" s="12" t="s">
        <v>25</v>
      </c>
      <c r="C18" s="241">
        <v>37</v>
      </c>
      <c r="D18" s="19">
        <v>43</v>
      </c>
      <c r="E18" s="19">
        <v>176</v>
      </c>
      <c r="F18" s="19">
        <v>19</v>
      </c>
      <c r="G18" s="19">
        <v>68</v>
      </c>
      <c r="H18" s="19">
        <v>48</v>
      </c>
      <c r="I18" s="19">
        <v>46</v>
      </c>
      <c r="J18" s="19">
        <v>22</v>
      </c>
      <c r="K18" s="242">
        <v>49</v>
      </c>
      <c r="L18" s="237">
        <v>3</v>
      </c>
      <c r="M18" s="10">
        <v>13</v>
      </c>
      <c r="N18" s="238">
        <v>22</v>
      </c>
      <c r="O18" s="241">
        <v>2</v>
      </c>
      <c r="P18" s="439">
        <v>23</v>
      </c>
      <c r="Q18" s="440"/>
      <c r="R18" s="290" t="s">
        <v>89</v>
      </c>
    </row>
    <row r="19" spans="2:18" ht="16.5" customHeight="1">
      <c r="B19" s="95" t="s">
        <v>26</v>
      </c>
      <c r="C19" s="243">
        <f>C18/(C18+C14)</f>
        <v>0.33333333333333331</v>
      </c>
      <c r="D19" s="5">
        <f t="shared" ref="D19:O19" si="1">D18/(D18+D14)</f>
        <v>0.25981873111782477</v>
      </c>
      <c r="E19" s="5">
        <f t="shared" si="1"/>
        <v>0.50574712643678166</v>
      </c>
      <c r="F19" s="5">
        <f t="shared" si="1"/>
        <v>0.2878787878787879</v>
      </c>
      <c r="G19" s="5">
        <f t="shared" si="1"/>
        <v>0.34605597964376589</v>
      </c>
      <c r="H19" s="5">
        <f t="shared" si="1"/>
        <v>0.22273781902552203</v>
      </c>
      <c r="I19" s="5">
        <f t="shared" si="1"/>
        <v>0.29487179487179488</v>
      </c>
      <c r="J19" s="5">
        <f t="shared" si="1"/>
        <v>0.19383259911894274</v>
      </c>
      <c r="K19" s="244">
        <f t="shared" si="1"/>
        <v>0.35</v>
      </c>
      <c r="L19" s="243">
        <f t="shared" si="1"/>
        <v>8.8235294117647065E-2</v>
      </c>
      <c r="M19" s="5">
        <f t="shared" si="1"/>
        <v>0.32500000000000001</v>
      </c>
      <c r="N19" s="244">
        <f t="shared" si="1"/>
        <v>0.34375</v>
      </c>
      <c r="O19" s="243">
        <f t="shared" si="1"/>
        <v>0.16</v>
      </c>
      <c r="P19" s="441">
        <f>P18/(N18+P14+Q14)</f>
        <v>0.28048780487804881</v>
      </c>
      <c r="Q19" s="442"/>
    </row>
    <row r="20" spans="2:18">
      <c r="B20" s="29" t="s">
        <v>31</v>
      </c>
      <c r="C20" s="245">
        <v>46</v>
      </c>
      <c r="D20" s="11">
        <v>54</v>
      </c>
      <c r="E20" s="11">
        <v>167</v>
      </c>
      <c r="F20" s="11">
        <v>28</v>
      </c>
      <c r="G20" s="11">
        <v>85</v>
      </c>
      <c r="H20" s="11">
        <v>88</v>
      </c>
      <c r="I20" s="11">
        <v>47</v>
      </c>
      <c r="J20" s="11">
        <v>36</v>
      </c>
      <c r="K20" s="246">
        <v>40</v>
      </c>
      <c r="L20" s="288">
        <v>9</v>
      </c>
      <c r="M20" s="31">
        <v>22</v>
      </c>
      <c r="N20" s="289">
        <v>29</v>
      </c>
      <c r="O20" s="288">
        <v>9</v>
      </c>
      <c r="P20" s="31">
        <v>9</v>
      </c>
      <c r="Q20" s="289">
        <v>11</v>
      </c>
    </row>
    <row r="21" spans="2:18">
      <c r="B21" s="300" t="s">
        <v>28</v>
      </c>
      <c r="C21" s="301">
        <f>SUM(C14+C17+C18)</f>
        <v>122</v>
      </c>
      <c r="D21" s="302">
        <f t="shared" ref="D21:O21" si="2">SUM(D14+D17+D18)</f>
        <v>170.5</v>
      </c>
      <c r="E21" s="302">
        <f t="shared" si="2"/>
        <v>352</v>
      </c>
      <c r="F21" s="302">
        <f t="shared" si="2"/>
        <v>70</v>
      </c>
      <c r="G21" s="302">
        <f t="shared" si="2"/>
        <v>201.5</v>
      </c>
      <c r="H21" s="302">
        <f t="shared" si="2"/>
        <v>228.5</v>
      </c>
      <c r="I21" s="302">
        <f t="shared" si="2"/>
        <v>183</v>
      </c>
      <c r="J21" s="302">
        <f t="shared" si="2"/>
        <v>128.5</v>
      </c>
      <c r="K21" s="303">
        <f t="shared" si="2"/>
        <v>151</v>
      </c>
      <c r="L21" s="301">
        <f t="shared" si="2"/>
        <v>37</v>
      </c>
      <c r="M21" s="302">
        <f t="shared" si="2"/>
        <v>43</v>
      </c>
      <c r="N21" s="303">
        <f t="shared" si="2"/>
        <v>64</v>
      </c>
      <c r="O21" s="301">
        <f t="shared" si="2"/>
        <v>12.5</v>
      </c>
      <c r="P21" s="443">
        <f>P17+Q17+P18+P14+Q14</f>
        <v>94</v>
      </c>
      <c r="Q21" s="444"/>
    </row>
    <row r="22" spans="2:18">
      <c r="B22" s="33" t="s">
        <v>29</v>
      </c>
      <c r="C22" s="247">
        <f t="shared" ref="C22:Q22" si="3">C14+C20</f>
        <v>120</v>
      </c>
      <c r="D22" s="22">
        <f t="shared" si="3"/>
        <v>176.5</v>
      </c>
      <c r="E22" s="22">
        <f t="shared" si="3"/>
        <v>339</v>
      </c>
      <c r="F22" s="22">
        <f t="shared" si="3"/>
        <v>75</v>
      </c>
      <c r="G22" s="22">
        <f t="shared" si="3"/>
        <v>213.5</v>
      </c>
      <c r="H22" s="22">
        <f t="shared" si="3"/>
        <v>255.5</v>
      </c>
      <c r="I22" s="22">
        <f t="shared" si="3"/>
        <v>157</v>
      </c>
      <c r="J22" s="22">
        <f t="shared" si="3"/>
        <v>127.5</v>
      </c>
      <c r="K22" s="248">
        <f t="shared" si="3"/>
        <v>131</v>
      </c>
      <c r="L22" s="247">
        <f t="shared" si="3"/>
        <v>40</v>
      </c>
      <c r="M22" s="22">
        <f t="shared" si="3"/>
        <v>49</v>
      </c>
      <c r="N22" s="248">
        <f t="shared" si="3"/>
        <v>71</v>
      </c>
      <c r="O22" s="247">
        <f t="shared" si="3"/>
        <v>19.5</v>
      </c>
      <c r="P22" s="22">
        <f t="shared" si="3"/>
        <v>53</v>
      </c>
      <c r="Q22" s="248">
        <f t="shared" si="3"/>
        <v>27</v>
      </c>
    </row>
    <row r="23" spans="2:18">
      <c r="B23" s="57" t="s">
        <v>30</v>
      </c>
      <c r="C23" s="224"/>
      <c r="D23" s="52"/>
      <c r="E23" s="52"/>
      <c r="F23" s="52"/>
      <c r="G23" s="52"/>
      <c r="H23" s="52"/>
      <c r="I23" s="52"/>
      <c r="J23" s="52"/>
      <c r="K23" s="225"/>
      <c r="L23" s="224"/>
      <c r="M23" s="52"/>
      <c r="N23" s="225"/>
      <c r="O23" s="224"/>
      <c r="P23" s="52"/>
      <c r="Q23" s="225"/>
    </row>
    <row r="24" spans="2:18">
      <c r="B24" s="12" t="s">
        <v>21</v>
      </c>
      <c r="C24" s="249">
        <v>69.300799999999995</v>
      </c>
      <c r="D24" s="16">
        <v>108.171999999999</v>
      </c>
      <c r="E24" s="16">
        <v>144.64218</v>
      </c>
      <c r="F24" s="16">
        <v>44.762999999999998</v>
      </c>
      <c r="G24" s="16">
        <v>112.855</v>
      </c>
      <c r="H24" s="16">
        <v>151.50737999999899</v>
      </c>
      <c r="I24" s="16">
        <v>99.985500000000002</v>
      </c>
      <c r="J24" s="16">
        <v>86.575000000000003</v>
      </c>
      <c r="K24" s="250">
        <v>80.629000000000005</v>
      </c>
      <c r="L24" s="235">
        <v>26.8</v>
      </c>
      <c r="M24" s="18">
        <v>25.45</v>
      </c>
      <c r="N24" s="236">
        <v>36.71</v>
      </c>
      <c r="O24" s="235">
        <v>9.1</v>
      </c>
      <c r="P24" s="18">
        <v>35.799999999999898</v>
      </c>
      <c r="Q24" s="236">
        <v>11.6</v>
      </c>
    </row>
    <row r="25" spans="2:18">
      <c r="B25" s="12" t="s">
        <v>31</v>
      </c>
      <c r="C25" s="249">
        <v>44.7</v>
      </c>
      <c r="D25" s="16">
        <v>49.4</v>
      </c>
      <c r="E25" s="16">
        <v>152.1</v>
      </c>
      <c r="F25" s="16">
        <v>25.8</v>
      </c>
      <c r="G25" s="16">
        <v>81.400000000000006</v>
      </c>
      <c r="H25" s="16">
        <v>82.3</v>
      </c>
      <c r="I25" s="16">
        <v>40.200000000000003</v>
      </c>
      <c r="J25" s="16">
        <v>33.9</v>
      </c>
      <c r="K25" s="250">
        <v>29.9</v>
      </c>
      <c r="L25" s="235">
        <v>8.1</v>
      </c>
      <c r="M25" s="18">
        <v>17</v>
      </c>
      <c r="N25" s="236">
        <v>25.8</v>
      </c>
      <c r="O25" s="235">
        <v>8.4</v>
      </c>
      <c r="P25" s="18">
        <v>8.6</v>
      </c>
      <c r="Q25" s="236">
        <v>11</v>
      </c>
    </row>
    <row r="26" spans="2:18">
      <c r="B26" s="12" t="s">
        <v>32</v>
      </c>
      <c r="C26" s="249">
        <f>C24+C25</f>
        <v>114.0008</v>
      </c>
      <c r="D26" s="16">
        <f t="shared" ref="D26:Q26" si="4">D24+D25</f>
        <v>157.57199999999901</v>
      </c>
      <c r="E26" s="16">
        <f t="shared" si="4"/>
        <v>296.74217999999996</v>
      </c>
      <c r="F26" s="16">
        <f t="shared" si="4"/>
        <v>70.563000000000002</v>
      </c>
      <c r="G26" s="16">
        <f t="shared" si="4"/>
        <v>194.255</v>
      </c>
      <c r="H26" s="16">
        <f t="shared" si="4"/>
        <v>233.807379999999</v>
      </c>
      <c r="I26" s="16">
        <f t="shared" si="4"/>
        <v>140.18549999999999</v>
      </c>
      <c r="J26" s="16">
        <v>121</v>
      </c>
      <c r="K26" s="250">
        <f t="shared" si="4"/>
        <v>110.529</v>
      </c>
      <c r="L26" s="249">
        <f t="shared" si="4"/>
        <v>34.9</v>
      </c>
      <c r="M26" s="18">
        <f t="shared" si="4"/>
        <v>42.45</v>
      </c>
      <c r="N26" s="250">
        <f t="shared" si="4"/>
        <v>62.510000000000005</v>
      </c>
      <c r="O26" s="249">
        <f t="shared" si="4"/>
        <v>17.5</v>
      </c>
      <c r="P26" s="16">
        <f t="shared" si="4"/>
        <v>44.399999999999899</v>
      </c>
      <c r="Q26" s="250">
        <f t="shared" si="4"/>
        <v>22.6</v>
      </c>
    </row>
    <row r="27" spans="2:18" ht="15" thickBot="1">
      <c r="B27" s="28" t="s">
        <v>33</v>
      </c>
      <c r="C27" s="251">
        <f t="shared" ref="C27:Q27" si="5">C24/(C24+C25)</f>
        <v>0.60789748843867764</v>
      </c>
      <c r="D27" s="17">
        <f t="shared" si="5"/>
        <v>0.68649252405249461</v>
      </c>
      <c r="E27" s="17">
        <f t="shared" si="5"/>
        <v>0.48743383903157961</v>
      </c>
      <c r="F27" s="17">
        <f t="shared" si="5"/>
        <v>0.63436928702010964</v>
      </c>
      <c r="G27" s="17">
        <f t="shared" si="5"/>
        <v>0.58096316697124917</v>
      </c>
      <c r="H27" s="17">
        <f t="shared" si="5"/>
        <v>0.6480008458244545</v>
      </c>
      <c r="I27" s="17">
        <f t="shared" si="5"/>
        <v>0.71323710369474735</v>
      </c>
      <c r="J27" s="17">
        <f t="shared" si="5"/>
        <v>0.71861382029466703</v>
      </c>
      <c r="K27" s="252">
        <f t="shared" si="5"/>
        <v>0.72948276018058611</v>
      </c>
      <c r="L27" s="251">
        <f t="shared" si="5"/>
        <v>0.76790830945558741</v>
      </c>
      <c r="M27" s="17">
        <f t="shared" si="5"/>
        <v>0.59952885747938744</v>
      </c>
      <c r="N27" s="252">
        <f t="shared" si="5"/>
        <v>0.58726603743401051</v>
      </c>
      <c r="O27" s="251">
        <f t="shared" si="5"/>
        <v>0.52</v>
      </c>
      <c r="P27" s="17">
        <f t="shared" si="5"/>
        <v>0.80630630630630584</v>
      </c>
      <c r="Q27" s="252">
        <f t="shared" si="5"/>
        <v>0.51327433628318575</v>
      </c>
    </row>
    <row r="28" spans="2:18" ht="6.6" customHeight="1" thickBot="1">
      <c r="B28" s="3"/>
      <c r="C28" s="373"/>
      <c r="D28" s="374"/>
      <c r="E28" s="374"/>
      <c r="F28" s="374"/>
      <c r="G28" s="374"/>
      <c r="H28" s="375"/>
      <c r="I28" s="375"/>
      <c r="J28" s="375"/>
      <c r="K28" s="376"/>
      <c r="L28" s="377"/>
      <c r="M28" s="375"/>
      <c r="N28" s="376"/>
      <c r="O28" s="377"/>
      <c r="P28" s="375"/>
      <c r="Q28" s="378"/>
    </row>
    <row r="29" spans="2:18">
      <c r="B29" s="38" t="s">
        <v>34</v>
      </c>
      <c r="C29" s="253"/>
      <c r="D29" s="53"/>
      <c r="E29" s="53"/>
      <c r="F29" s="53"/>
      <c r="G29" s="53"/>
      <c r="H29" s="53"/>
      <c r="I29" s="53"/>
      <c r="J29" s="53"/>
      <c r="K29" s="254"/>
      <c r="L29" s="253"/>
      <c r="M29" s="53"/>
      <c r="N29" s="254"/>
      <c r="O29" s="253"/>
      <c r="P29" s="53"/>
      <c r="Q29" s="254"/>
    </row>
    <row r="30" spans="2:18">
      <c r="B30" s="30" t="s">
        <v>35</v>
      </c>
      <c r="C30" s="249">
        <v>13</v>
      </c>
      <c r="D30" s="16">
        <v>7.8</v>
      </c>
      <c r="E30" s="16">
        <v>2.7</v>
      </c>
      <c r="F30" s="16"/>
      <c r="G30" s="16">
        <v>1</v>
      </c>
      <c r="H30" s="16">
        <v>11.8</v>
      </c>
      <c r="I30" s="16">
        <v>15</v>
      </c>
      <c r="J30" s="16">
        <v>11.6</v>
      </c>
      <c r="K30" s="250">
        <v>3</v>
      </c>
      <c r="L30" s="249">
        <v>5.6</v>
      </c>
      <c r="M30" s="16">
        <v>3</v>
      </c>
      <c r="N30" s="250">
        <v>2</v>
      </c>
      <c r="O30" s="249">
        <v>3</v>
      </c>
      <c r="P30" s="16"/>
      <c r="Q30" s="250">
        <v>2</v>
      </c>
    </row>
    <row r="31" spans="2:18">
      <c r="B31" s="12" t="s">
        <v>36</v>
      </c>
      <c r="C31" s="379">
        <f>C30/(C30+C24)</f>
        <v>0.15795715229985616</v>
      </c>
      <c r="D31" s="317">
        <f t="shared" ref="D31:Q31" si="6">D30/(D30+D24)</f>
        <v>6.7257613906805666E-2</v>
      </c>
      <c r="E31" s="317">
        <f t="shared" si="6"/>
        <v>1.8324691544539386E-2</v>
      </c>
      <c r="F31" s="317">
        <f t="shared" si="6"/>
        <v>0</v>
      </c>
      <c r="G31" s="317">
        <f t="shared" si="6"/>
        <v>8.7831013130736466E-3</v>
      </c>
      <c r="H31" s="317">
        <f t="shared" si="6"/>
        <v>7.2256379350400898E-2</v>
      </c>
      <c r="I31" s="317">
        <f t="shared" si="6"/>
        <v>0.13045123080736268</v>
      </c>
      <c r="J31" s="317">
        <f t="shared" si="6"/>
        <v>0.1181563534504711</v>
      </c>
      <c r="K31" s="380">
        <f t="shared" si="6"/>
        <v>3.5872723576749692E-2</v>
      </c>
      <c r="L31" s="379">
        <f t="shared" si="6"/>
        <v>0.1728395061728395</v>
      </c>
      <c r="M31" s="317">
        <f t="shared" si="6"/>
        <v>0.1054481546572935</v>
      </c>
      <c r="N31" s="380">
        <f t="shared" si="6"/>
        <v>5.1666236114699046E-2</v>
      </c>
      <c r="O31" s="379">
        <f t="shared" si="6"/>
        <v>0.24793388429752067</v>
      </c>
      <c r="P31" s="317">
        <f t="shared" si="6"/>
        <v>0</v>
      </c>
      <c r="Q31" s="380">
        <f t="shared" si="6"/>
        <v>0.14705882352941177</v>
      </c>
    </row>
    <row r="32" spans="2:18" ht="24.95">
      <c r="B32" s="29" t="s">
        <v>37</v>
      </c>
      <c r="C32" s="381">
        <v>0.6</v>
      </c>
      <c r="D32" s="382">
        <v>0.71</v>
      </c>
      <c r="E32" s="382">
        <v>0.25</v>
      </c>
      <c r="F32" s="382" t="s">
        <v>17</v>
      </c>
      <c r="G32" s="382">
        <v>1</v>
      </c>
      <c r="H32" s="382">
        <v>0.8</v>
      </c>
      <c r="I32" s="382">
        <v>0.56000000000000005</v>
      </c>
      <c r="J32" s="382">
        <v>1</v>
      </c>
      <c r="K32" s="383">
        <v>0</v>
      </c>
      <c r="L32" s="381">
        <v>1</v>
      </c>
      <c r="M32" s="382">
        <v>0</v>
      </c>
      <c r="N32" s="383">
        <v>1</v>
      </c>
      <c r="O32" s="381">
        <v>1</v>
      </c>
      <c r="P32" s="382" t="s">
        <v>17</v>
      </c>
      <c r="Q32" s="383">
        <v>0</v>
      </c>
    </row>
    <row r="33" spans="1:138" ht="15" thickBot="1">
      <c r="B33" s="28" t="s">
        <v>38</v>
      </c>
      <c r="C33" s="384">
        <v>6.4000000000000001E-2</v>
      </c>
      <c r="D33" s="385">
        <v>0.11700000000000001</v>
      </c>
      <c r="E33" s="385">
        <v>0.159</v>
      </c>
      <c r="F33" s="385">
        <v>4.8000000000000001E-2</v>
      </c>
      <c r="G33" s="385">
        <v>0.122</v>
      </c>
      <c r="H33" s="385">
        <v>9.5000000000000001E-2</v>
      </c>
      <c r="I33" s="385">
        <v>9.0999999999999998E-2</v>
      </c>
      <c r="J33" s="385">
        <v>5.3999999999999999E-2</v>
      </c>
      <c r="K33" s="386">
        <v>0.114</v>
      </c>
      <c r="L33" s="384">
        <v>0.13500000000000001</v>
      </c>
      <c r="M33" s="385">
        <v>5.7000000000000002E-2</v>
      </c>
      <c r="N33" s="386">
        <v>0.126</v>
      </c>
      <c r="O33" s="384">
        <v>0.13300000000000001</v>
      </c>
      <c r="P33" s="385">
        <v>0.186</v>
      </c>
      <c r="Q33" s="386">
        <v>0.27500000000000002</v>
      </c>
    </row>
    <row r="34" spans="1:138" ht="6.6" customHeight="1" thickBot="1">
      <c r="C34" s="387"/>
      <c r="D34" s="388"/>
      <c r="E34" s="388"/>
      <c r="F34" s="388"/>
      <c r="G34" s="388"/>
      <c r="H34" s="375"/>
      <c r="I34" s="375"/>
      <c r="J34" s="375"/>
      <c r="K34" s="376"/>
      <c r="L34" s="377"/>
      <c r="M34" s="375"/>
      <c r="N34" s="376"/>
      <c r="O34" s="377"/>
      <c r="P34" s="375"/>
      <c r="Q34" s="389"/>
    </row>
    <row r="35" spans="1:138">
      <c r="B35" s="38" t="s">
        <v>90</v>
      </c>
      <c r="C35" s="255"/>
      <c r="D35" s="59"/>
      <c r="E35" s="59"/>
      <c r="F35" s="59"/>
      <c r="G35" s="59"/>
      <c r="H35" s="59"/>
      <c r="I35" s="59"/>
      <c r="J35" s="59"/>
      <c r="K35" s="256"/>
      <c r="L35" s="255"/>
      <c r="M35" s="59"/>
      <c r="N35" s="256"/>
      <c r="O35" s="255"/>
      <c r="P35" s="59"/>
      <c r="Q35" s="256"/>
    </row>
    <row r="36" spans="1:138" s="36" customFormat="1" ht="18" customHeight="1">
      <c r="A36" s="51"/>
      <c r="B36" s="12" t="s">
        <v>40</v>
      </c>
      <c r="C36" s="257">
        <v>6.0999999999999999E-2</v>
      </c>
      <c r="D36" s="4">
        <v>6.2E-2</v>
      </c>
      <c r="E36" s="4">
        <v>0.03</v>
      </c>
      <c r="F36" s="4">
        <v>5.2999999999999999E-2</v>
      </c>
      <c r="G36" s="4">
        <v>4.4999999999999998E-2</v>
      </c>
      <c r="H36" s="4">
        <v>5.1999999999999998E-2</v>
      </c>
      <c r="I36" s="4">
        <v>4.7E-2</v>
      </c>
      <c r="J36" s="4">
        <v>5.7000000000000002E-2</v>
      </c>
      <c r="K36" s="258">
        <v>3.9E-2</v>
      </c>
      <c r="L36" s="257">
        <v>4.4999999999999998E-2</v>
      </c>
      <c r="M36" s="4">
        <v>4.5999999999999999E-2</v>
      </c>
      <c r="N36" s="258">
        <v>-2.1000000000000001E-2</v>
      </c>
      <c r="O36" s="257">
        <v>5.3999999999999999E-2</v>
      </c>
      <c r="P36" s="4">
        <v>6.9000000000000006E-2</v>
      </c>
      <c r="Q36" s="258">
        <v>3.0000000000000001E-3</v>
      </c>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c r="DR36" s="51"/>
      <c r="DS36" s="51"/>
      <c r="DT36" s="51"/>
      <c r="DU36" s="51"/>
      <c r="DV36" s="51"/>
      <c r="DW36" s="51"/>
      <c r="DX36" s="51"/>
      <c r="DY36" s="51"/>
      <c r="DZ36" s="51"/>
      <c r="EA36" s="51"/>
      <c r="EB36" s="51"/>
      <c r="EC36" s="51"/>
      <c r="ED36" s="51"/>
      <c r="EE36" s="51"/>
      <c r="EF36" s="51"/>
      <c r="EG36" s="51"/>
      <c r="EH36" s="51"/>
    </row>
    <row r="37" spans="1:138">
      <c r="B37" s="217" t="s">
        <v>41</v>
      </c>
      <c r="C37" s="257">
        <v>8.4000000000000005E-2</v>
      </c>
      <c r="D37" s="4">
        <v>0.111</v>
      </c>
      <c r="E37" s="4">
        <v>2.1000000000000001E-2</v>
      </c>
      <c r="F37" s="4">
        <v>8.2000000000000003E-2</v>
      </c>
      <c r="G37" s="4">
        <v>7.0999999999999994E-2</v>
      </c>
      <c r="H37" s="4">
        <v>0.17399999999999999</v>
      </c>
      <c r="I37" s="4">
        <v>6.0000000000000001E-3</v>
      </c>
      <c r="J37" s="4">
        <v>-2E-3</v>
      </c>
      <c r="K37" s="258">
        <v>1.0999999999999999E-2</v>
      </c>
      <c r="L37" s="257">
        <v>0.126</v>
      </c>
      <c r="M37" s="4">
        <v>-5.3999999999999999E-2</v>
      </c>
      <c r="N37" s="258">
        <v>-2.9000000000000001E-2</v>
      </c>
      <c r="O37" s="292">
        <v>4.5999999999999999E-2</v>
      </c>
      <c r="P37" s="4">
        <v>7.1999999999999995E-2</v>
      </c>
      <c r="Q37" s="258">
        <v>-0.159</v>
      </c>
    </row>
    <row r="38" spans="1:138">
      <c r="B38" s="29" t="s">
        <v>50</v>
      </c>
      <c r="C38" s="381">
        <v>0.12</v>
      </c>
      <c r="D38" s="382">
        <v>0.24</v>
      </c>
      <c r="E38" s="382">
        <v>0.17</v>
      </c>
      <c r="F38" s="382">
        <v>0.27</v>
      </c>
      <c r="G38" s="382">
        <v>0.19</v>
      </c>
      <c r="H38" s="382">
        <v>0.17</v>
      </c>
      <c r="I38" s="382">
        <v>0.18</v>
      </c>
      <c r="J38" s="382">
        <v>0.21</v>
      </c>
      <c r="K38" s="383">
        <v>0.13</v>
      </c>
      <c r="L38" s="381">
        <v>0.24</v>
      </c>
      <c r="M38" s="382">
        <v>0.09</v>
      </c>
      <c r="N38" s="383">
        <v>0.3</v>
      </c>
      <c r="O38" s="381">
        <v>0.56000000000000005</v>
      </c>
      <c r="P38" s="382">
        <v>0.21</v>
      </c>
      <c r="Q38" s="383">
        <v>0.22</v>
      </c>
    </row>
    <row r="39" spans="1:138">
      <c r="B39" s="12" t="s">
        <v>51</v>
      </c>
      <c r="C39" s="259">
        <v>86</v>
      </c>
      <c r="D39" s="2">
        <v>123</v>
      </c>
      <c r="E39" s="2">
        <v>233</v>
      </c>
      <c r="F39" s="2">
        <v>40</v>
      </c>
      <c r="G39" s="2">
        <v>133</v>
      </c>
      <c r="H39" s="2">
        <v>170</v>
      </c>
      <c r="I39" s="2">
        <v>105</v>
      </c>
      <c r="J39" s="2">
        <v>101</v>
      </c>
      <c r="K39" s="242">
        <v>104</v>
      </c>
      <c r="L39" s="259">
        <v>24</v>
      </c>
      <c r="M39" s="2">
        <v>33</v>
      </c>
      <c r="N39" s="242">
        <v>42</v>
      </c>
      <c r="O39" s="259">
        <v>4</v>
      </c>
      <c r="P39" s="447">
        <v>62</v>
      </c>
      <c r="Q39" s="448"/>
      <c r="R39" s="290" t="s">
        <v>89</v>
      </c>
    </row>
    <row r="40" spans="1:138" ht="15" thickBot="1">
      <c r="B40" s="28" t="s">
        <v>91</v>
      </c>
      <c r="C40" s="260">
        <f t="shared" ref="C40:O40" si="7">(C39/C24)^(1/5)-1</f>
        <v>4.4123909024234242E-2</v>
      </c>
      <c r="D40" s="176">
        <f t="shared" si="7"/>
        <v>2.6025254016954102E-2</v>
      </c>
      <c r="E40" s="176">
        <f t="shared" si="7"/>
        <v>0.10004941005412271</v>
      </c>
      <c r="F40" s="176">
        <f t="shared" si="7"/>
        <v>-2.2249242141748837E-2</v>
      </c>
      <c r="G40" s="176">
        <f t="shared" si="7"/>
        <v>3.3394550892714703E-2</v>
      </c>
      <c r="H40" s="176">
        <f t="shared" si="7"/>
        <v>2.3300123791295091E-2</v>
      </c>
      <c r="I40" s="176">
        <f t="shared" si="7"/>
        <v>9.8350845896288952E-3</v>
      </c>
      <c r="J40" s="176">
        <f t="shared" si="7"/>
        <v>3.1301797527216957E-2</v>
      </c>
      <c r="K40" s="261">
        <f t="shared" si="7"/>
        <v>5.2224508397219704E-2</v>
      </c>
      <c r="L40" s="260">
        <f t="shared" si="7"/>
        <v>-2.1827859284026752E-2</v>
      </c>
      <c r="M40" s="176">
        <f t="shared" si="7"/>
        <v>5.3331884751649516E-2</v>
      </c>
      <c r="N40" s="261">
        <f t="shared" si="7"/>
        <v>2.7289812228936006E-2</v>
      </c>
      <c r="O40" s="260">
        <f t="shared" si="7"/>
        <v>-0.15159402231286601</v>
      </c>
      <c r="P40" s="452">
        <f>(P39/(P24+Q24))^(1/5)-1</f>
        <v>5.5170569666670666E-2</v>
      </c>
      <c r="Q40" s="453"/>
    </row>
    <row r="41" spans="1:138" ht="7.35" customHeight="1" thickBot="1">
      <c r="B41" s="7"/>
      <c r="C41" s="390"/>
      <c r="D41" s="391"/>
      <c r="E41" s="391"/>
      <c r="F41" s="391"/>
      <c r="G41" s="391"/>
      <c r="H41" s="375"/>
      <c r="I41" s="375"/>
      <c r="J41" s="375"/>
      <c r="K41" s="376"/>
      <c r="L41" s="377"/>
      <c r="M41" s="375"/>
      <c r="N41" s="376"/>
      <c r="O41" s="377"/>
      <c r="P41" s="375"/>
      <c r="Q41" s="376"/>
    </row>
    <row r="42" spans="1:138" ht="15.95">
      <c r="B42" s="58" t="s">
        <v>92</v>
      </c>
      <c r="C42" s="253"/>
      <c r="D42" s="53"/>
      <c r="E42" s="53"/>
      <c r="F42" s="53"/>
      <c r="G42" s="53"/>
      <c r="H42" s="53"/>
      <c r="I42" s="53"/>
      <c r="J42" s="53"/>
      <c r="K42" s="254"/>
      <c r="L42" s="253"/>
      <c r="M42" s="53"/>
      <c r="N42" s="254"/>
      <c r="O42" s="253"/>
      <c r="P42" s="53"/>
      <c r="Q42" s="254"/>
    </row>
    <row r="43" spans="1:138">
      <c r="B43" s="12" t="s">
        <v>54</v>
      </c>
      <c r="C43" s="262">
        <v>4991265</v>
      </c>
      <c r="D43" s="21">
        <v>6468665</v>
      </c>
      <c r="E43" s="21">
        <v>8945309</v>
      </c>
      <c r="F43" s="21">
        <v>2711380</v>
      </c>
      <c r="G43" s="21">
        <v>7600126</v>
      </c>
      <c r="H43" s="21">
        <v>9482507</v>
      </c>
      <c r="I43" s="21">
        <v>5811259</v>
      </c>
      <c r="J43" s="21">
        <v>6085687</v>
      </c>
      <c r="K43" s="263">
        <v>5594125</v>
      </c>
      <c r="L43" s="262">
        <v>1474322</v>
      </c>
      <c r="M43" s="21">
        <v>1407093</v>
      </c>
      <c r="N43" s="263">
        <v>2608685</v>
      </c>
      <c r="O43" s="262">
        <v>736804</v>
      </c>
      <c r="P43" s="21">
        <v>1605008</v>
      </c>
      <c r="Q43" s="263">
        <v>822592</v>
      </c>
    </row>
    <row r="44" spans="1:138">
      <c r="B44" s="26" t="s">
        <v>55</v>
      </c>
      <c r="C44" s="262">
        <v>1986231</v>
      </c>
      <c r="D44" s="21">
        <v>2557011</v>
      </c>
      <c r="E44" s="21">
        <v>2616029</v>
      </c>
      <c r="F44" s="21">
        <v>1114289</v>
      </c>
      <c r="G44" s="21">
        <v>2915478</v>
      </c>
      <c r="H44" s="21">
        <v>3749660</v>
      </c>
      <c r="I44" s="21">
        <v>2500980</v>
      </c>
      <c r="J44" s="21">
        <v>2316629</v>
      </c>
      <c r="K44" s="263">
        <v>2170389</v>
      </c>
      <c r="L44" s="262">
        <v>648330.4</v>
      </c>
      <c r="M44" s="21">
        <v>562699.6</v>
      </c>
      <c r="N44" s="263">
        <v>1069883</v>
      </c>
      <c r="O44" s="262">
        <v>335545.35935249191</v>
      </c>
      <c r="P44" s="21">
        <v>630063.24191671144</v>
      </c>
      <c r="Q44" s="263">
        <v>360863.39873079665</v>
      </c>
    </row>
    <row r="45" spans="1:138">
      <c r="B45" s="12" t="s">
        <v>57</v>
      </c>
      <c r="C45" s="264">
        <f t="shared" ref="C45:Q45" si="8">(C24)/(C44/100000)</f>
        <v>3.4890604365756044</v>
      </c>
      <c r="D45" s="132">
        <f t="shared" si="8"/>
        <v>4.2304080819362531</v>
      </c>
      <c r="E45" s="132">
        <f t="shared" si="8"/>
        <v>5.52907402784908</v>
      </c>
      <c r="F45" s="132">
        <f t="shared" si="8"/>
        <v>4.0171804621601757</v>
      </c>
      <c r="G45" s="132">
        <f t="shared" si="8"/>
        <v>3.8708918400344645</v>
      </c>
      <c r="H45" s="132">
        <f t="shared" si="8"/>
        <v>4.0405631443917311</v>
      </c>
      <c r="I45" s="132">
        <f t="shared" si="8"/>
        <v>3.9978528416860595</v>
      </c>
      <c r="J45" s="132">
        <f t="shared" si="8"/>
        <v>3.737111121375067</v>
      </c>
      <c r="K45" s="265">
        <f t="shared" si="8"/>
        <v>3.714956166843824</v>
      </c>
      <c r="L45" s="264">
        <f t="shared" si="8"/>
        <v>4.1336947951229801</v>
      </c>
      <c r="M45" s="132">
        <f t="shared" si="8"/>
        <v>4.5228395399605752</v>
      </c>
      <c r="N45" s="265">
        <f t="shared" si="8"/>
        <v>3.4312163105685389</v>
      </c>
      <c r="O45" s="264">
        <f t="shared" si="8"/>
        <v>2.7120029368191645</v>
      </c>
      <c r="P45" s="132">
        <f t="shared" si="8"/>
        <v>5.6819693037627363</v>
      </c>
      <c r="Q45" s="265">
        <f t="shared" si="8"/>
        <v>3.2145127604513797</v>
      </c>
    </row>
    <row r="46" spans="1:138">
      <c r="B46" s="12" t="s">
        <v>58</v>
      </c>
      <c r="C46" s="264">
        <f t="shared" ref="C46:Q46" si="9">C25/(C44/100000)</f>
        <v>2.2504935226567304</v>
      </c>
      <c r="D46" s="132">
        <f t="shared" si="9"/>
        <v>1.9319431946127725</v>
      </c>
      <c r="E46" s="132">
        <f t="shared" si="9"/>
        <v>5.8141557299250124</v>
      </c>
      <c r="F46" s="132">
        <f t="shared" si="9"/>
        <v>2.3153777879885742</v>
      </c>
      <c r="G46" s="132">
        <f t="shared" si="9"/>
        <v>2.7919950004767662</v>
      </c>
      <c r="H46" s="132">
        <f t="shared" si="9"/>
        <v>2.1948656678205491</v>
      </c>
      <c r="I46" s="132">
        <f t="shared" si="9"/>
        <v>1.6073699109948902</v>
      </c>
      <c r="J46" s="132">
        <f t="shared" si="9"/>
        <v>1.46333314484106</v>
      </c>
      <c r="K46" s="265">
        <f t="shared" si="9"/>
        <v>1.3776332261175299</v>
      </c>
      <c r="L46" s="264">
        <f t="shared" si="9"/>
        <v>1.2493629791229903</v>
      </c>
      <c r="M46" s="132">
        <f t="shared" si="9"/>
        <v>3.0211501838636456</v>
      </c>
      <c r="N46" s="265">
        <f t="shared" si="9"/>
        <v>2.4114786383183957</v>
      </c>
      <c r="O46" s="264">
        <f t="shared" si="9"/>
        <v>2.5033873262946136</v>
      </c>
      <c r="P46" s="132">
        <f t="shared" si="9"/>
        <v>1.3649423467139574</v>
      </c>
      <c r="Q46" s="265">
        <f t="shared" si="9"/>
        <v>3.0482448590487223</v>
      </c>
    </row>
    <row r="47" spans="1:138" ht="15" thickBot="1">
      <c r="B47" s="184" t="s">
        <v>59</v>
      </c>
      <c r="C47" s="266">
        <f t="shared" ref="C47:Q47" si="10">C26/(C44/100000)</f>
        <v>5.7395539592323344</v>
      </c>
      <c r="D47" s="267">
        <f t="shared" si="10"/>
        <v>6.1623512765490256</v>
      </c>
      <c r="E47" s="267">
        <f t="shared" si="10"/>
        <v>11.34322975777409</v>
      </c>
      <c r="F47" s="267">
        <f t="shared" si="10"/>
        <v>6.3325582501487503</v>
      </c>
      <c r="G47" s="267">
        <f t="shared" si="10"/>
        <v>6.6628868405112298</v>
      </c>
      <c r="H47" s="267">
        <f t="shared" si="10"/>
        <v>6.2354288122122803</v>
      </c>
      <c r="I47" s="267">
        <f t="shared" si="10"/>
        <v>5.605222752680949</v>
      </c>
      <c r="J47" s="267">
        <f t="shared" si="10"/>
        <v>5.2231065051849042</v>
      </c>
      <c r="K47" s="268">
        <f t="shared" si="10"/>
        <v>5.0925893929613535</v>
      </c>
      <c r="L47" s="266">
        <f t="shared" si="10"/>
        <v>5.3830577742459704</v>
      </c>
      <c r="M47" s="267">
        <f t="shared" si="10"/>
        <v>7.5439897238242217</v>
      </c>
      <c r="N47" s="268">
        <f t="shared" si="10"/>
        <v>5.8426949488869351</v>
      </c>
      <c r="O47" s="266">
        <f t="shared" si="10"/>
        <v>5.2153902631137781</v>
      </c>
      <c r="P47" s="267">
        <f t="shared" si="10"/>
        <v>7.0469116504766944</v>
      </c>
      <c r="Q47" s="268">
        <f t="shared" si="10"/>
        <v>6.2627576195001025</v>
      </c>
    </row>
    <row r="48" spans="1:138">
      <c r="B48" s="7"/>
      <c r="C48" s="269"/>
      <c r="D48" s="219"/>
      <c r="E48" s="219"/>
      <c r="F48" s="219"/>
      <c r="G48" s="219"/>
      <c r="H48" s="219"/>
      <c r="I48" s="219"/>
      <c r="J48" s="219"/>
      <c r="K48" s="270"/>
      <c r="L48" s="269"/>
      <c r="M48" s="219"/>
      <c r="N48" s="270"/>
      <c r="O48" s="269"/>
      <c r="P48" s="219"/>
      <c r="Q48" s="230"/>
    </row>
    <row r="49" spans="2:17" ht="14.65" customHeight="1">
      <c r="B49" s="416" t="s">
        <v>60</v>
      </c>
      <c r="C49" s="445"/>
      <c r="D49" s="416"/>
      <c r="E49" s="416"/>
      <c r="F49" s="416"/>
      <c r="G49" s="416"/>
      <c r="H49" s="416"/>
      <c r="I49" s="416"/>
      <c r="J49" s="416"/>
      <c r="K49" s="427"/>
      <c r="L49" s="445"/>
      <c r="M49" s="416"/>
      <c r="N49" s="427"/>
      <c r="O49" s="445"/>
      <c r="P49" s="416"/>
      <c r="Q49" s="427"/>
    </row>
    <row r="50" spans="2:17" ht="15" customHeight="1">
      <c r="B50" s="417"/>
      <c r="C50" s="446"/>
      <c r="D50" s="417"/>
      <c r="E50" s="417"/>
      <c r="F50" s="417"/>
      <c r="G50" s="417"/>
      <c r="H50" s="417"/>
      <c r="I50" s="417"/>
      <c r="J50" s="417"/>
      <c r="K50" s="428"/>
      <c r="L50" s="446"/>
      <c r="M50" s="417"/>
      <c r="N50" s="428"/>
      <c r="O50" s="446"/>
      <c r="P50" s="417"/>
      <c r="Q50" s="428"/>
    </row>
    <row r="51" spans="2:17">
      <c r="B51" s="63" t="s">
        <v>1</v>
      </c>
      <c r="C51" s="271"/>
      <c r="K51" s="230"/>
      <c r="L51" s="286"/>
      <c r="N51" s="230"/>
      <c r="O51" s="286"/>
      <c r="P51" s="24"/>
      <c r="Q51" s="230"/>
    </row>
    <row r="52" spans="2:17" ht="13.15" customHeight="1" thickBot="1">
      <c r="B52" s="71"/>
      <c r="C52" s="449" t="s">
        <v>5</v>
      </c>
      <c r="D52" s="450"/>
      <c r="E52" s="450"/>
      <c r="F52" s="450"/>
      <c r="G52" s="450"/>
      <c r="H52" s="450"/>
      <c r="I52" s="450"/>
      <c r="J52" s="450"/>
      <c r="K52" s="451"/>
      <c r="L52" s="431" t="s">
        <v>7</v>
      </c>
      <c r="M52" s="432"/>
      <c r="N52" s="433"/>
      <c r="O52" s="431" t="s">
        <v>8</v>
      </c>
      <c r="P52" s="432"/>
      <c r="Q52" s="433"/>
    </row>
    <row r="53" spans="2:17" ht="39.6" thickBot="1">
      <c r="B53" s="215" t="s">
        <v>61</v>
      </c>
      <c r="C53" s="220" t="s">
        <v>74</v>
      </c>
      <c r="D53" s="37" t="s">
        <v>75</v>
      </c>
      <c r="E53" s="37" t="s">
        <v>76</v>
      </c>
      <c r="F53" s="37" t="s">
        <v>77</v>
      </c>
      <c r="G53" s="37" t="s">
        <v>78</v>
      </c>
      <c r="H53" s="37" t="s">
        <v>79</v>
      </c>
      <c r="I53" s="37" t="s">
        <v>80</v>
      </c>
      <c r="J53" s="37" t="s">
        <v>81</v>
      </c>
      <c r="K53" s="221" t="s">
        <v>82</v>
      </c>
      <c r="L53" s="220" t="s">
        <v>83</v>
      </c>
      <c r="M53" s="37" t="s">
        <v>84</v>
      </c>
      <c r="N53" s="221" t="s">
        <v>85</v>
      </c>
      <c r="O53" s="220" t="s">
        <v>86</v>
      </c>
      <c r="P53" s="37" t="s">
        <v>87</v>
      </c>
      <c r="Q53" s="221" t="s">
        <v>88</v>
      </c>
    </row>
    <row r="54" spans="2:17" ht="20.25" customHeight="1">
      <c r="B54" s="218" t="s">
        <v>62</v>
      </c>
      <c r="C54" s="272"/>
      <c r="D54" s="23"/>
      <c r="E54" s="23"/>
      <c r="F54" s="23"/>
      <c r="G54" s="23"/>
      <c r="H54" s="23"/>
      <c r="I54" s="23"/>
      <c r="J54" s="23"/>
      <c r="K54" s="273"/>
      <c r="L54" s="272"/>
      <c r="M54" s="23"/>
      <c r="N54" s="273"/>
      <c r="O54" s="293"/>
      <c r="P54" s="8"/>
      <c r="Q54" s="277"/>
    </row>
    <row r="55" spans="2:17">
      <c r="B55" s="19" t="s">
        <v>35</v>
      </c>
      <c r="C55" s="235">
        <f t="shared" ref="C55:Q55" si="11">C30</f>
        <v>13</v>
      </c>
      <c r="D55" s="18">
        <f t="shared" si="11"/>
        <v>7.8</v>
      </c>
      <c r="E55" s="18">
        <f t="shared" si="11"/>
        <v>2.7</v>
      </c>
      <c r="F55" s="18">
        <f t="shared" si="11"/>
        <v>0</v>
      </c>
      <c r="G55" s="18">
        <f t="shared" si="11"/>
        <v>1</v>
      </c>
      <c r="H55" s="18">
        <f t="shared" si="11"/>
        <v>11.8</v>
      </c>
      <c r="I55" s="18">
        <f t="shared" si="11"/>
        <v>15</v>
      </c>
      <c r="J55" s="18">
        <f t="shared" si="11"/>
        <v>11.6</v>
      </c>
      <c r="K55" s="236">
        <f t="shared" si="11"/>
        <v>3</v>
      </c>
      <c r="L55" s="235">
        <f t="shared" si="11"/>
        <v>5.6</v>
      </c>
      <c r="M55" s="18">
        <f t="shared" si="11"/>
        <v>3</v>
      </c>
      <c r="N55" s="236">
        <f t="shared" si="11"/>
        <v>2</v>
      </c>
      <c r="O55" s="235">
        <f t="shared" si="11"/>
        <v>3</v>
      </c>
      <c r="P55" s="18">
        <f t="shared" si="11"/>
        <v>0</v>
      </c>
      <c r="Q55" s="236">
        <f t="shared" si="11"/>
        <v>2</v>
      </c>
    </row>
    <row r="56" spans="2:17">
      <c r="B56" s="19" t="s">
        <v>63</v>
      </c>
      <c r="C56" s="237">
        <v>8.8000000000000007</v>
      </c>
      <c r="D56" s="10">
        <v>11.8</v>
      </c>
      <c r="E56" s="10">
        <v>12.2</v>
      </c>
      <c r="F56" s="10">
        <v>5.0999999999999996</v>
      </c>
      <c r="G56" s="10">
        <v>9.9</v>
      </c>
      <c r="H56" s="10">
        <v>10.3</v>
      </c>
      <c r="I56" s="10">
        <v>9.6</v>
      </c>
      <c r="J56" s="10">
        <v>10.7</v>
      </c>
      <c r="K56" s="238">
        <v>8.5</v>
      </c>
      <c r="L56" s="235">
        <v>2.6</v>
      </c>
      <c r="M56" s="18">
        <v>2.6</v>
      </c>
      <c r="N56" s="236">
        <v>3.7</v>
      </c>
      <c r="O56" s="241">
        <v>1.4</v>
      </c>
      <c r="P56" s="19">
        <v>4.0999999999999996</v>
      </c>
      <c r="Q56" s="242">
        <v>1.3</v>
      </c>
    </row>
    <row r="57" spans="2:17">
      <c r="B57" s="31" t="s">
        <v>64</v>
      </c>
      <c r="C57" s="274">
        <f>C56+C55</f>
        <v>21.8</v>
      </c>
      <c r="D57" s="35">
        <f t="shared" ref="D57:Q57" si="12">D56+D55</f>
        <v>19.600000000000001</v>
      </c>
      <c r="E57" s="35">
        <f t="shared" si="12"/>
        <v>14.899999999999999</v>
      </c>
      <c r="F57" s="35">
        <f t="shared" si="12"/>
        <v>5.0999999999999996</v>
      </c>
      <c r="G57" s="35">
        <f t="shared" si="12"/>
        <v>10.9</v>
      </c>
      <c r="H57" s="35">
        <f t="shared" si="12"/>
        <v>22.1</v>
      </c>
      <c r="I57" s="35">
        <f t="shared" si="12"/>
        <v>24.6</v>
      </c>
      <c r="J57" s="35">
        <f t="shared" si="12"/>
        <v>22.299999999999997</v>
      </c>
      <c r="K57" s="275">
        <f t="shared" si="12"/>
        <v>11.5</v>
      </c>
      <c r="L57" s="274">
        <f t="shared" si="12"/>
        <v>8.1999999999999993</v>
      </c>
      <c r="M57" s="35">
        <f t="shared" si="12"/>
        <v>5.6</v>
      </c>
      <c r="N57" s="275">
        <f t="shared" si="12"/>
        <v>5.7</v>
      </c>
      <c r="O57" s="274">
        <f t="shared" si="12"/>
        <v>4.4000000000000004</v>
      </c>
      <c r="P57" s="35">
        <f t="shared" si="12"/>
        <v>4.0999999999999996</v>
      </c>
      <c r="Q57" s="275">
        <f t="shared" si="12"/>
        <v>3.3</v>
      </c>
    </row>
    <row r="58" spans="2:17" ht="15" thickBot="1">
      <c r="B58" s="32" t="s">
        <v>65</v>
      </c>
      <c r="C58" s="384">
        <f t="shared" ref="C58:Q58" si="13">C57/(C57+C24)</f>
        <v>0.23929537391548705</v>
      </c>
      <c r="D58" s="385">
        <f t="shared" si="13"/>
        <v>0.15339824061609864</v>
      </c>
      <c r="E58" s="385">
        <f t="shared" si="13"/>
        <v>9.3392230192667527E-2</v>
      </c>
      <c r="F58" s="385">
        <f t="shared" si="13"/>
        <v>0.10228024787918898</v>
      </c>
      <c r="G58" s="385">
        <f t="shared" si="13"/>
        <v>8.8077249404064473E-2</v>
      </c>
      <c r="H58" s="385">
        <f t="shared" si="13"/>
        <v>0.12729873580259163</v>
      </c>
      <c r="I58" s="385">
        <f t="shared" si="13"/>
        <v>0.19745475998410733</v>
      </c>
      <c r="J58" s="385">
        <f t="shared" si="13"/>
        <v>0.20482204362801376</v>
      </c>
      <c r="K58" s="386">
        <f t="shared" si="13"/>
        <v>0.12482497367821206</v>
      </c>
      <c r="L58" s="384">
        <f t="shared" si="13"/>
        <v>0.23428571428571426</v>
      </c>
      <c r="M58" s="385">
        <f t="shared" si="13"/>
        <v>0.18035426731078905</v>
      </c>
      <c r="N58" s="386">
        <f t="shared" si="13"/>
        <v>0.13440226361707144</v>
      </c>
      <c r="O58" s="384">
        <f t="shared" si="13"/>
        <v>0.32592592592592595</v>
      </c>
      <c r="P58" s="385">
        <f t="shared" si="13"/>
        <v>0.10275689223057669</v>
      </c>
      <c r="Q58" s="386">
        <f t="shared" si="13"/>
        <v>0.22147651006711411</v>
      </c>
    </row>
    <row r="59" spans="2:17">
      <c r="B59" s="8" t="s">
        <v>66</v>
      </c>
      <c r="C59" s="276"/>
      <c r="D59" s="8"/>
      <c r="E59" s="8"/>
      <c r="F59" s="8"/>
      <c r="G59" s="8"/>
      <c r="H59" s="8"/>
      <c r="I59" s="8"/>
      <c r="J59" s="8"/>
      <c r="K59" s="277"/>
      <c r="L59" s="276"/>
      <c r="M59" s="8"/>
      <c r="N59" s="277"/>
      <c r="O59" s="276"/>
      <c r="P59" s="8"/>
      <c r="Q59" s="277"/>
    </row>
    <row r="60" spans="2:17" ht="38.450000000000003" customHeight="1">
      <c r="B60" s="19" t="s">
        <v>67</v>
      </c>
      <c r="C60" s="278">
        <f>(4.84*(C44/100000))-C24</f>
        <v>26.832780400000004</v>
      </c>
      <c r="D60" s="13">
        <f>(4.84*(D44/100000))-D24</f>
        <v>15.587332400000989</v>
      </c>
      <c r="E60" s="13">
        <v>0</v>
      </c>
      <c r="F60" s="13">
        <f t="shared" ref="F60:O60" si="14">(4.84*(F44/100000))-F24</f>
        <v>9.1685875999999951</v>
      </c>
      <c r="G60" s="13">
        <f t="shared" si="14"/>
        <v>28.254135199999993</v>
      </c>
      <c r="H60" s="13">
        <f t="shared" si="14"/>
        <v>29.976164000001006</v>
      </c>
      <c r="I60" s="13">
        <f t="shared" si="14"/>
        <v>21.061931999999985</v>
      </c>
      <c r="J60" s="13">
        <f t="shared" si="14"/>
        <v>25.549843599999988</v>
      </c>
      <c r="K60" s="279">
        <f t="shared" si="14"/>
        <v>24.417827599999995</v>
      </c>
      <c r="L60" s="278">
        <f t="shared" si="14"/>
        <v>4.5791913599999994</v>
      </c>
      <c r="M60" s="13">
        <f t="shared" si="14"/>
        <v>1.784660640000002</v>
      </c>
      <c r="N60" s="279">
        <f t="shared" si="14"/>
        <v>15.072337199999993</v>
      </c>
      <c r="O60" s="278">
        <f t="shared" si="14"/>
        <v>7.1403953926606096</v>
      </c>
      <c r="P60" s="13">
        <v>0</v>
      </c>
      <c r="Q60" s="279">
        <f>(4.84*(Q44/100000))-Q24</f>
        <v>5.8657884985705575</v>
      </c>
    </row>
    <row r="61" spans="2:17" ht="15" thickBot="1">
      <c r="B61" s="32" t="s">
        <v>65</v>
      </c>
      <c r="C61" s="384">
        <f t="shared" ref="C61:Q61" si="15">C60/(C60+C24)</f>
        <v>0.2791197445091726</v>
      </c>
      <c r="D61" s="385">
        <f t="shared" si="15"/>
        <v>0.12594874340160056</v>
      </c>
      <c r="E61" s="385">
        <f t="shared" si="15"/>
        <v>0</v>
      </c>
      <c r="F61" s="385">
        <f t="shared" si="15"/>
        <v>0.1700040367437653</v>
      </c>
      <c r="G61" s="385">
        <f t="shared" si="15"/>
        <v>0.20022895867056517</v>
      </c>
      <c r="H61" s="385">
        <f t="shared" si="15"/>
        <v>0.16517290405129517</v>
      </c>
      <c r="I61" s="385">
        <f t="shared" si="15"/>
        <v>0.1739973467590786</v>
      </c>
      <c r="J61" s="385">
        <f t="shared" si="15"/>
        <v>0.2278696030216803</v>
      </c>
      <c r="K61" s="386">
        <f t="shared" si="15"/>
        <v>0.23244707296615205</v>
      </c>
      <c r="L61" s="384">
        <f t="shared" si="15"/>
        <v>0.14593082745392963</v>
      </c>
      <c r="M61" s="385">
        <f t="shared" si="15"/>
        <v>6.5529020669302593E-2</v>
      </c>
      <c r="N61" s="386">
        <f t="shared" si="15"/>
        <v>0.29107101021311171</v>
      </c>
      <c r="O61" s="384">
        <f t="shared" si="15"/>
        <v>0.43966881470678421</v>
      </c>
      <c r="P61" s="385">
        <f t="shared" si="15"/>
        <v>0</v>
      </c>
      <c r="Q61" s="386">
        <f t="shared" si="15"/>
        <v>0.33584447098111991</v>
      </c>
    </row>
    <row r="62" spans="2:17" ht="26.1">
      <c r="B62" s="9" t="s">
        <v>68</v>
      </c>
      <c r="C62" s="280"/>
      <c r="D62" s="9"/>
      <c r="E62" s="9"/>
      <c r="F62" s="9"/>
      <c r="G62" s="9"/>
      <c r="H62" s="9"/>
      <c r="I62" s="9"/>
      <c r="J62" s="9"/>
      <c r="K62" s="281"/>
      <c r="L62" s="280"/>
      <c r="M62" s="9"/>
      <c r="N62" s="281"/>
      <c r="O62" s="280"/>
      <c r="P62" s="9"/>
      <c r="Q62" s="281"/>
    </row>
    <row r="63" spans="2:17">
      <c r="B63" s="48" t="s">
        <v>69</v>
      </c>
      <c r="C63" s="282">
        <f t="shared" ref="C63:Q63" si="16">(C57+C60)/2</f>
        <v>24.316390200000001</v>
      </c>
      <c r="D63" s="49">
        <f t="shared" si="16"/>
        <v>17.593666200000495</v>
      </c>
      <c r="E63" s="49">
        <f t="shared" si="16"/>
        <v>7.4499999999999993</v>
      </c>
      <c r="F63" s="49">
        <f t="shared" si="16"/>
        <v>7.1342937999999974</v>
      </c>
      <c r="G63" s="49">
        <f t="shared" si="16"/>
        <v>19.577067599999996</v>
      </c>
      <c r="H63" s="49">
        <f t="shared" si="16"/>
        <v>26.038082000000504</v>
      </c>
      <c r="I63" s="49">
        <f t="shared" si="16"/>
        <v>22.830965999999993</v>
      </c>
      <c r="J63" s="49">
        <f t="shared" si="16"/>
        <v>23.924921799999993</v>
      </c>
      <c r="K63" s="283">
        <f t="shared" si="16"/>
        <v>17.958913799999998</v>
      </c>
      <c r="L63" s="282">
        <f t="shared" si="16"/>
        <v>6.3895956799999993</v>
      </c>
      <c r="M63" s="49">
        <f t="shared" si="16"/>
        <v>3.6923303200000008</v>
      </c>
      <c r="N63" s="283">
        <f t="shared" si="16"/>
        <v>10.386168599999996</v>
      </c>
      <c r="O63" s="282">
        <f t="shared" si="16"/>
        <v>5.770197696330305</v>
      </c>
      <c r="P63" s="49">
        <f t="shared" si="16"/>
        <v>2.0499999999999998</v>
      </c>
      <c r="Q63" s="283">
        <f t="shared" si="16"/>
        <v>4.5828942492852782</v>
      </c>
    </row>
    <row r="64" spans="2:17" ht="15" thickBot="1">
      <c r="B64" s="50" t="s">
        <v>70</v>
      </c>
      <c r="C64" s="392">
        <f t="shared" ref="C64:Q64" si="17">C63/(C63+C24)</f>
        <v>0.25974279027229341</v>
      </c>
      <c r="D64" s="393">
        <f t="shared" si="17"/>
        <v>0.13989244228247538</v>
      </c>
      <c r="E64" s="393">
        <f t="shared" si="17"/>
        <v>4.8983452009169703E-2</v>
      </c>
      <c r="F64" s="393">
        <f t="shared" si="17"/>
        <v>0.13746947629858877</v>
      </c>
      <c r="G64" s="393">
        <f t="shared" si="17"/>
        <v>0.14782724422253146</v>
      </c>
      <c r="H64" s="393">
        <f t="shared" si="17"/>
        <v>0.14665585764169278</v>
      </c>
      <c r="I64" s="393">
        <f t="shared" si="17"/>
        <v>0.18589499228873752</v>
      </c>
      <c r="J64" s="393">
        <f t="shared" si="17"/>
        <v>0.21651528263796466</v>
      </c>
      <c r="K64" s="394">
        <f t="shared" si="17"/>
        <v>0.18216141419152332</v>
      </c>
      <c r="L64" s="392">
        <f t="shared" si="17"/>
        <v>0.19251803310910354</v>
      </c>
      <c r="M64" s="393">
        <f t="shared" si="17"/>
        <v>0.1266998994059855</v>
      </c>
      <c r="N64" s="394">
        <f t="shared" si="17"/>
        <v>0.22053107309455308</v>
      </c>
      <c r="O64" s="392">
        <f t="shared" si="17"/>
        <v>0.38803772580335533</v>
      </c>
      <c r="P64" s="393">
        <f t="shared" si="17"/>
        <v>5.4161162483487596E-2</v>
      </c>
      <c r="Q64" s="395">
        <f t="shared" si="17"/>
        <v>0.28319373399400938</v>
      </c>
    </row>
    <row r="65" spans="2:18" ht="15" thickTop="1">
      <c r="B65" s="48" t="s">
        <v>93</v>
      </c>
      <c r="C65" s="282">
        <v>33.481383272690692</v>
      </c>
      <c r="D65" s="49">
        <v>37.530268908464478</v>
      </c>
      <c r="E65" s="49">
        <v>0</v>
      </c>
      <c r="F65" s="49">
        <v>26.259170429491832</v>
      </c>
      <c r="G65" s="49">
        <v>36.049322496789927</v>
      </c>
      <c r="H65" s="49">
        <v>56.593290177178801</v>
      </c>
      <c r="I65" s="49">
        <v>51.757644168536274</v>
      </c>
      <c r="J65" s="49">
        <v>40.044966370563088</v>
      </c>
      <c r="K65" s="283">
        <v>21.807430585623095</v>
      </c>
      <c r="L65" s="282">
        <v>18.35926903321365</v>
      </c>
      <c r="M65" s="49">
        <v>4.2257259147632382</v>
      </c>
      <c r="N65" s="283">
        <v>18.101590240758945</v>
      </c>
      <c r="O65" s="282">
        <v>14.978559150556347</v>
      </c>
      <c r="P65" s="429">
        <v>6.9611866988750819</v>
      </c>
      <c r="Q65" s="430"/>
      <c r="R65" s="290" t="s">
        <v>89</v>
      </c>
    </row>
    <row r="66" spans="2:18" ht="15" thickBot="1">
      <c r="B66" s="56" t="s">
        <v>94</v>
      </c>
      <c r="C66" s="294">
        <f>C65/(C65+C39)</f>
        <v>0.28022259498181906</v>
      </c>
      <c r="D66" s="295">
        <f t="shared" ref="D66:O66" si="18">D65/(D65+D39)</f>
        <v>0.2337893604966457</v>
      </c>
      <c r="E66" s="295">
        <f t="shared" si="18"/>
        <v>0</v>
      </c>
      <c r="F66" s="295">
        <f t="shared" si="18"/>
        <v>0.39630997881923263</v>
      </c>
      <c r="G66" s="295">
        <f t="shared" si="18"/>
        <v>0.21324736452270884</v>
      </c>
      <c r="H66" s="295">
        <f t="shared" si="18"/>
        <v>0.24975713152374077</v>
      </c>
      <c r="I66" s="295">
        <f t="shared" si="18"/>
        <v>0.33017620571593692</v>
      </c>
      <c r="J66" s="295">
        <f t="shared" si="18"/>
        <v>0.28391630981962296</v>
      </c>
      <c r="K66" s="296">
        <f t="shared" si="18"/>
        <v>0.17333976605444784</v>
      </c>
      <c r="L66" s="294">
        <f t="shared" si="18"/>
        <v>0.43341798506528184</v>
      </c>
      <c r="M66" s="295">
        <f t="shared" si="18"/>
        <v>0.11351627969428986</v>
      </c>
      <c r="N66" s="296">
        <f t="shared" si="18"/>
        <v>0.30118321608873228</v>
      </c>
      <c r="O66" s="294">
        <f t="shared" si="18"/>
        <v>0.78923584407709146</v>
      </c>
      <c r="P66" s="434">
        <f>P65/(P65+P39)</f>
        <v>0.10094354566825682</v>
      </c>
      <c r="Q66" s="435"/>
    </row>
    <row r="67" spans="2:18" hidden="1">
      <c r="B67" s="1" t="s">
        <v>95</v>
      </c>
      <c r="C67">
        <v>57.1</v>
      </c>
      <c r="D67">
        <v>90.5</v>
      </c>
      <c r="E67">
        <v>142.80000000000001</v>
      </c>
      <c r="F67">
        <v>41.8</v>
      </c>
      <c r="G67">
        <v>100.1</v>
      </c>
      <c r="H67">
        <v>131.80000000000001</v>
      </c>
      <c r="I67">
        <v>96.4</v>
      </c>
      <c r="J67">
        <v>76.7</v>
      </c>
      <c r="K67">
        <v>78.400000000000006</v>
      </c>
      <c r="L67">
        <v>22.2</v>
      </c>
      <c r="M67">
        <v>25.7</v>
      </c>
      <c r="N67">
        <v>40.6</v>
      </c>
      <c r="O67">
        <v>4</v>
      </c>
      <c r="P67">
        <v>32.9</v>
      </c>
      <c r="Q67">
        <v>12.8</v>
      </c>
    </row>
    <row r="68" spans="2:18" hidden="1">
      <c r="B68" s="1" t="s">
        <v>96</v>
      </c>
      <c r="C68">
        <v>47.1</v>
      </c>
      <c r="D68">
        <v>83.6</v>
      </c>
      <c r="E68">
        <v>119</v>
      </c>
      <c r="F68">
        <v>33.799999999999997</v>
      </c>
      <c r="G68">
        <v>91.6</v>
      </c>
      <c r="H68">
        <v>123.9</v>
      </c>
      <c r="I68">
        <v>73.8</v>
      </c>
      <c r="J68">
        <v>70.599999999999994</v>
      </c>
      <c r="K68">
        <v>67.7</v>
      </c>
      <c r="L68">
        <v>19.7</v>
      </c>
      <c r="M68">
        <v>20.2</v>
      </c>
      <c r="N68">
        <v>39</v>
      </c>
      <c r="O68">
        <v>7</v>
      </c>
      <c r="P68">
        <v>24.3</v>
      </c>
      <c r="Q68">
        <v>10.3</v>
      </c>
    </row>
    <row r="69" spans="2:18">
      <c r="C69" s="70"/>
      <c r="D69" s="70"/>
      <c r="E69" s="70"/>
      <c r="F69" s="70"/>
      <c r="G69" s="70"/>
    </row>
  </sheetData>
  <sheetProtection algorithmName="SHA-512" hashValue="kpaBv5lTgO4yiQo2AKqxnaDkoyE2Vg8uW6+yVpLEBw9Li5DcXuevJROxC8d2lPWKB9ePyQnl+vBbpkaUgSrRdA==" saltValue="TqmxRVPpKA5fB0l5NVcu3g==" spinCount="100000" sheet="1" objects="1" scenarios="1"/>
  <mergeCells count="33">
    <mergeCell ref="F49:F50"/>
    <mergeCell ref="G49:G50"/>
    <mergeCell ref="O49:O50"/>
    <mergeCell ref="P40:Q40"/>
    <mergeCell ref="E49:E50"/>
    <mergeCell ref="H49:H50"/>
    <mergeCell ref="I49:I50"/>
    <mergeCell ref="J49:J50"/>
    <mergeCell ref="K49:K50"/>
    <mergeCell ref="L49:L50"/>
    <mergeCell ref="P66:Q66"/>
    <mergeCell ref="B1:D2"/>
    <mergeCell ref="E1:G2"/>
    <mergeCell ref="D4:E4"/>
    <mergeCell ref="F4:G4"/>
    <mergeCell ref="C6:K6"/>
    <mergeCell ref="O6:Q6"/>
    <mergeCell ref="P18:Q18"/>
    <mergeCell ref="P19:Q19"/>
    <mergeCell ref="P21:Q21"/>
    <mergeCell ref="B49:B50"/>
    <mergeCell ref="C49:C50"/>
    <mergeCell ref="D49:D50"/>
    <mergeCell ref="P39:Q39"/>
    <mergeCell ref="C52:K52"/>
    <mergeCell ref="L52:N52"/>
    <mergeCell ref="L6:N6"/>
    <mergeCell ref="N49:N50"/>
    <mergeCell ref="P65:Q65"/>
    <mergeCell ref="P49:P50"/>
    <mergeCell ref="Q49:Q50"/>
    <mergeCell ref="O52:Q52"/>
    <mergeCell ref="M49:M50"/>
  </mergeCells>
  <conditionalFormatting sqref="C19:P19">
    <cfRule type="aboveAverage" dxfId="16" priority="38" aboveAverage="0"/>
  </conditionalFormatting>
  <conditionalFormatting sqref="C10:Q10">
    <cfRule type="aboveAverage" dxfId="15" priority="17"/>
  </conditionalFormatting>
  <conditionalFormatting sqref="C16:Q16">
    <cfRule type="aboveAverage" dxfId="14" priority="25"/>
  </conditionalFormatting>
  <conditionalFormatting sqref="C27:Q27">
    <cfRule type="aboveAverage" dxfId="13" priority="32" aboveAverage="0"/>
  </conditionalFormatting>
  <conditionalFormatting sqref="C31:Q31">
    <cfRule type="aboveAverage" dxfId="12" priority="24"/>
  </conditionalFormatting>
  <conditionalFormatting sqref="C32:Q32">
    <cfRule type="aboveAverage" dxfId="11" priority="23"/>
  </conditionalFormatting>
  <conditionalFormatting sqref="C33:Q33">
    <cfRule type="aboveAverage" dxfId="10" priority="22"/>
  </conditionalFormatting>
  <conditionalFormatting sqref="C36:Q36">
    <cfRule type="aboveAverage" dxfId="9" priority="49" aboveAverage="0"/>
  </conditionalFormatting>
  <conditionalFormatting sqref="C37:Q37">
    <cfRule type="aboveAverage" dxfId="8" priority="93" aboveAverage="0"/>
  </conditionalFormatting>
  <conditionalFormatting sqref="C38:Q38">
    <cfRule type="aboveAverage" dxfId="7" priority="21"/>
  </conditionalFormatting>
  <conditionalFormatting sqref="C40:Q40">
    <cfRule type="aboveAverage" dxfId="6" priority="31" aboveAverage="0"/>
  </conditionalFormatting>
  <conditionalFormatting sqref="C45:Q45">
    <cfRule type="aboveAverage" dxfId="5" priority="33" aboveAverage="0"/>
  </conditionalFormatting>
  <conditionalFormatting sqref="C46:Q46">
    <cfRule type="aboveAverage" dxfId="4" priority="34" aboveAverage="0"/>
  </conditionalFormatting>
  <conditionalFormatting sqref="C47:Q47">
    <cfRule type="aboveAverage" dxfId="3" priority="35" aboveAverage="0"/>
  </conditionalFormatting>
  <conditionalFormatting sqref="C58:Q58">
    <cfRule type="aboveAverage" dxfId="2" priority="20"/>
  </conditionalFormatting>
  <conditionalFormatting sqref="C61:Q61">
    <cfRule type="aboveAverage" dxfId="1" priority="19"/>
  </conditionalFormatting>
  <conditionalFormatting sqref="C64:Q64">
    <cfRule type="aboveAverage" dxfId="0" priority="18"/>
  </conditionalFormatting>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C3368-FF7B-4DE3-8860-E15610E56720}">
  <dimension ref="A1:C57"/>
  <sheetViews>
    <sheetView workbookViewId="0"/>
  </sheetViews>
  <sheetFormatPr defaultColWidth="8.7109375" defaultRowHeight="14.45"/>
  <cols>
    <col min="1" max="1" width="5.85546875" style="24" customWidth="1"/>
    <col min="2" max="2" width="101.140625" style="100" customWidth="1"/>
    <col min="3" max="16384" width="8.7109375" style="51"/>
  </cols>
  <sheetData>
    <row r="1" spans="1:2" ht="9" customHeight="1" thickBot="1"/>
    <row r="2" spans="1:2">
      <c r="A2" s="454" t="s">
        <v>97</v>
      </c>
      <c r="B2" s="455"/>
    </row>
    <row r="3" spans="1:2">
      <c r="A3" s="456"/>
      <c r="B3" s="457"/>
    </row>
    <row r="4" spans="1:2">
      <c r="A4" s="102">
        <v>1</v>
      </c>
      <c r="B4" s="101" t="s">
        <v>97</v>
      </c>
    </row>
    <row r="5" spans="1:2" ht="42.6">
      <c r="A5" s="107" t="s">
        <v>98</v>
      </c>
      <c r="B5" s="103" t="s">
        <v>99</v>
      </c>
    </row>
    <row r="6" spans="1:2">
      <c r="A6" s="102">
        <v>2</v>
      </c>
      <c r="B6" s="101" t="s">
        <v>100</v>
      </c>
    </row>
    <row r="7" spans="1:2" ht="56.45">
      <c r="A7" s="108" t="s">
        <v>98</v>
      </c>
      <c r="B7" s="103" t="s">
        <v>101</v>
      </c>
    </row>
    <row r="8" spans="1:2">
      <c r="A8" s="102">
        <v>3</v>
      </c>
      <c r="B8" s="101" t="s">
        <v>102</v>
      </c>
    </row>
    <row r="9" spans="1:2" ht="42.6">
      <c r="A9" s="109"/>
      <c r="B9" s="103" t="s">
        <v>103</v>
      </c>
    </row>
    <row r="10" spans="1:2">
      <c r="A10" s="102">
        <v>4</v>
      </c>
      <c r="B10" s="101" t="s">
        <v>104</v>
      </c>
    </row>
    <row r="11" spans="1:2" ht="28.5">
      <c r="A11" s="110"/>
      <c r="B11" s="103" t="s">
        <v>105</v>
      </c>
    </row>
    <row r="12" spans="1:2">
      <c r="A12" s="102">
        <v>5</v>
      </c>
      <c r="B12" s="101" t="s">
        <v>106</v>
      </c>
    </row>
    <row r="13" spans="1:2" ht="66.599999999999994" customHeight="1">
      <c r="A13" s="110"/>
      <c r="B13" s="114" t="s">
        <v>107</v>
      </c>
    </row>
    <row r="14" spans="1:2" ht="28.5">
      <c r="A14" s="109"/>
      <c r="B14" s="103" t="s">
        <v>108</v>
      </c>
    </row>
    <row r="15" spans="1:2">
      <c r="A15" s="102">
        <v>6</v>
      </c>
      <c r="B15" s="101" t="s">
        <v>109</v>
      </c>
    </row>
    <row r="16" spans="1:2" ht="28.5">
      <c r="A16" s="110"/>
      <c r="B16" s="103" t="s">
        <v>110</v>
      </c>
    </row>
    <row r="17" spans="1:2">
      <c r="A17" s="102">
        <v>7</v>
      </c>
      <c r="B17" s="101" t="s">
        <v>111</v>
      </c>
    </row>
    <row r="18" spans="1:2" ht="28.5">
      <c r="A18" s="110"/>
      <c r="B18" s="103" t="s">
        <v>112</v>
      </c>
    </row>
    <row r="19" spans="1:2">
      <c r="A19" s="102">
        <v>8</v>
      </c>
      <c r="B19" s="101" t="s">
        <v>113</v>
      </c>
    </row>
    <row r="20" spans="1:2">
      <c r="A20" s="110"/>
      <c r="B20" s="103" t="s">
        <v>114</v>
      </c>
    </row>
    <row r="21" spans="1:2">
      <c r="A21" s="102">
        <v>9</v>
      </c>
      <c r="B21" s="101" t="s">
        <v>115</v>
      </c>
    </row>
    <row r="22" spans="1:2">
      <c r="A22" s="110"/>
      <c r="B22" s="103" t="s">
        <v>116</v>
      </c>
    </row>
    <row r="23" spans="1:2">
      <c r="A23" s="102">
        <v>10</v>
      </c>
      <c r="B23" s="101" t="s">
        <v>117</v>
      </c>
    </row>
    <row r="24" spans="1:2">
      <c r="A24" s="107"/>
      <c r="B24" s="131" t="s">
        <v>118</v>
      </c>
    </row>
    <row r="25" spans="1:2" ht="11.25" customHeight="1">
      <c r="A25" s="112"/>
      <c r="B25" s="111"/>
    </row>
    <row r="26" spans="1:2" ht="15.6" customHeight="1">
      <c r="A26" s="305" t="s">
        <v>98</v>
      </c>
      <c r="B26" s="458" t="s">
        <v>119</v>
      </c>
    </row>
    <row r="27" spans="1:2" ht="18" customHeight="1">
      <c r="A27" s="104" t="s">
        <v>98</v>
      </c>
      <c r="B27" s="459"/>
    </row>
    <row r="28" spans="1:2">
      <c r="A28" s="102">
        <v>1</v>
      </c>
      <c r="B28" s="101" t="s">
        <v>120</v>
      </c>
    </row>
    <row r="29" spans="1:2" ht="28.5">
      <c r="A29" s="110"/>
      <c r="B29" s="113" t="s">
        <v>121</v>
      </c>
    </row>
    <row r="30" spans="1:2">
      <c r="A30" s="102">
        <v>2</v>
      </c>
      <c r="B30" s="101" t="s">
        <v>122</v>
      </c>
    </row>
    <row r="31" spans="1:2" ht="37.5" customHeight="1">
      <c r="A31" s="110"/>
      <c r="B31" s="105" t="s">
        <v>123</v>
      </c>
    </row>
    <row r="32" spans="1:2">
      <c r="A32" s="102">
        <v>3</v>
      </c>
      <c r="B32" s="101" t="s">
        <v>124</v>
      </c>
    </row>
    <row r="33" spans="1:3" ht="28.5">
      <c r="A33" s="110"/>
      <c r="B33" s="103" t="s">
        <v>125</v>
      </c>
    </row>
    <row r="34" spans="1:3" ht="50.45" customHeight="1">
      <c r="A34" s="110"/>
      <c r="B34" s="115" t="s">
        <v>126</v>
      </c>
    </row>
    <row r="35" spans="1:3" ht="17.45" customHeight="1">
      <c r="A35" s="102">
        <v>4</v>
      </c>
      <c r="B35" s="101" t="s">
        <v>38</v>
      </c>
    </row>
    <row r="36" spans="1:3" ht="31.5" customHeight="1">
      <c r="A36" s="110"/>
      <c r="B36" s="105" t="s">
        <v>127</v>
      </c>
    </row>
    <row r="37" spans="1:3" ht="18" customHeight="1">
      <c r="A37" s="102">
        <v>5</v>
      </c>
      <c r="B37" s="101" t="s">
        <v>128</v>
      </c>
    </row>
    <row r="38" spans="1:3" ht="16.5" customHeight="1">
      <c r="A38" s="110"/>
      <c r="B38" s="105" t="s">
        <v>129</v>
      </c>
    </row>
    <row r="39" spans="1:3" ht="16.5" customHeight="1">
      <c r="A39" s="102">
        <v>6</v>
      </c>
      <c r="B39" s="101" t="s">
        <v>128</v>
      </c>
    </row>
    <row r="40" spans="1:3" ht="16.5" customHeight="1">
      <c r="A40" s="186"/>
      <c r="B40" s="187" t="s">
        <v>130</v>
      </c>
    </row>
    <row r="41" spans="1:3">
      <c r="A41" s="102">
        <v>7</v>
      </c>
      <c r="B41" s="101" t="s">
        <v>131</v>
      </c>
    </row>
    <row r="42" spans="1:3" ht="35.450000000000003" customHeight="1">
      <c r="A42" s="110"/>
      <c r="B42" s="105" t="s">
        <v>132</v>
      </c>
    </row>
    <row r="43" spans="1:3" ht="16.5" customHeight="1">
      <c r="B43" s="118" t="s">
        <v>133</v>
      </c>
    </row>
    <row r="44" spans="1:3" ht="11.45" customHeight="1">
      <c r="B44" s="116"/>
      <c r="C44" s="65"/>
    </row>
    <row r="45" spans="1:3">
      <c r="A45" s="110"/>
      <c r="B45" s="117" t="s">
        <v>134</v>
      </c>
      <c r="C45" s="65"/>
    </row>
    <row r="46" spans="1:3" ht="15.95" customHeight="1">
      <c r="B46" s="119" t="s">
        <v>135</v>
      </c>
      <c r="C46" s="65"/>
    </row>
    <row r="47" spans="1:3">
      <c r="A47" s="102">
        <v>8</v>
      </c>
      <c r="B47" s="101" t="s">
        <v>71</v>
      </c>
    </row>
    <row r="48" spans="1:3" ht="69.95">
      <c r="A48" s="110"/>
      <c r="B48" s="105" t="s">
        <v>136</v>
      </c>
    </row>
    <row r="49" spans="1:2">
      <c r="A49" s="306">
        <v>9</v>
      </c>
      <c r="B49" s="122" t="s">
        <v>71</v>
      </c>
    </row>
    <row r="50" spans="1:2" ht="50.1">
      <c r="A50" s="120" t="s">
        <v>98</v>
      </c>
      <c r="B50" s="121" t="s">
        <v>137</v>
      </c>
    </row>
    <row r="51" spans="1:2">
      <c r="A51" s="307" t="s">
        <v>98</v>
      </c>
      <c r="B51" s="308"/>
    </row>
    <row r="52" spans="1:2">
      <c r="A52" s="309" t="s">
        <v>98</v>
      </c>
      <c r="B52" s="460" t="s">
        <v>138</v>
      </c>
    </row>
    <row r="53" spans="1:2">
      <c r="A53" s="106" t="s">
        <v>98</v>
      </c>
      <c r="B53" s="461"/>
    </row>
    <row r="54" spans="1:2" ht="31.5" customHeight="1">
      <c r="A54" s="310"/>
      <c r="B54" s="134" t="s">
        <v>139</v>
      </c>
    </row>
    <row r="55" spans="1:2">
      <c r="A55" s="110"/>
      <c r="B55" s="123"/>
    </row>
    <row r="56" spans="1:2">
      <c r="A56" s="110"/>
      <c r="B56" s="123"/>
    </row>
    <row r="57" spans="1:2">
      <c r="A57" s="109"/>
      <c r="B57" s="123"/>
    </row>
  </sheetData>
  <mergeCells count="3">
    <mergeCell ref="A2:B3"/>
    <mergeCell ref="B26:B27"/>
    <mergeCell ref="B52:B53"/>
  </mergeCells>
  <hyperlinks>
    <hyperlink ref="B24" r:id="rId1" display="mailto:census@rcr.ac.uk" xr:uid="{1410BDEF-8CC1-4E9A-B09C-9E553EAFA4E3}"/>
    <hyperlink ref="B52" r:id="rId2" xr:uid="{0ACDD0FB-9C77-49B9-9037-F52B86CA744F}"/>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E2A3C-936B-4603-BD37-CDE84A10C880}">
  <dimension ref="A1:E61"/>
  <sheetViews>
    <sheetView workbookViewId="0">
      <selection activeCell="A17" sqref="A17"/>
    </sheetView>
  </sheetViews>
  <sheetFormatPr defaultRowHeight="14.45"/>
  <cols>
    <col min="1" max="1" width="58.42578125" style="20" bestFit="1" customWidth="1"/>
    <col min="2" max="2" width="39.28515625" style="20" customWidth="1"/>
    <col min="3" max="3" width="49.7109375" style="20" customWidth="1"/>
    <col min="4" max="4" width="25" style="20" bestFit="1" customWidth="1"/>
    <col min="5" max="5" width="16" style="20" bestFit="1" customWidth="1"/>
  </cols>
  <sheetData>
    <row r="1" spans="1:5" ht="15" thickBot="1">
      <c r="A1" s="124" t="s">
        <v>140</v>
      </c>
      <c r="B1" s="124" t="s">
        <v>141</v>
      </c>
      <c r="C1" s="124" t="s">
        <v>142</v>
      </c>
      <c r="D1" s="124" t="s">
        <v>143</v>
      </c>
      <c r="E1" s="124" t="s">
        <v>144</v>
      </c>
    </row>
    <row r="2" spans="1:5" ht="15" thickBot="1">
      <c r="A2" s="125" t="s">
        <v>145</v>
      </c>
      <c r="B2" s="126" t="s">
        <v>146</v>
      </c>
      <c r="C2" s="126" t="s">
        <v>147</v>
      </c>
      <c r="D2" s="127" t="s">
        <v>76</v>
      </c>
      <c r="E2" s="128" t="s">
        <v>5</v>
      </c>
    </row>
    <row r="3" spans="1:5" ht="15" thickBot="1">
      <c r="A3" s="125" t="s">
        <v>148</v>
      </c>
      <c r="B3" s="126" t="s">
        <v>149</v>
      </c>
      <c r="C3" s="126" t="s">
        <v>147</v>
      </c>
      <c r="D3" s="127" t="s">
        <v>76</v>
      </c>
      <c r="E3" s="128" t="s">
        <v>5</v>
      </c>
    </row>
    <row r="4" spans="1:5" ht="15" thickBot="1">
      <c r="A4" s="125" t="s">
        <v>150</v>
      </c>
      <c r="B4" s="126" t="s">
        <v>151</v>
      </c>
      <c r="C4" s="126" t="s">
        <v>152</v>
      </c>
      <c r="D4" s="127" t="s">
        <v>153</v>
      </c>
      <c r="E4" s="129" t="s">
        <v>6</v>
      </c>
    </row>
    <row r="5" spans="1:5" ht="15" thickBot="1">
      <c r="A5" s="125" t="s">
        <v>154</v>
      </c>
      <c r="B5" s="126" t="s">
        <v>155</v>
      </c>
      <c r="C5" s="126" t="s">
        <v>156</v>
      </c>
      <c r="D5" s="127" t="s">
        <v>86</v>
      </c>
      <c r="E5" s="129" t="s">
        <v>8</v>
      </c>
    </row>
    <row r="6" spans="1:5" ht="15" thickBot="1">
      <c r="A6" s="125" t="s">
        <v>157</v>
      </c>
      <c r="B6" s="126" t="s">
        <v>158</v>
      </c>
      <c r="C6" s="126" t="s">
        <v>159</v>
      </c>
      <c r="D6" s="126" t="s">
        <v>79</v>
      </c>
      <c r="E6" s="128" t="s">
        <v>5</v>
      </c>
    </row>
    <row r="7" spans="1:5" ht="15" thickBot="1">
      <c r="A7" s="125" t="s">
        <v>160</v>
      </c>
      <c r="B7" s="126" t="s">
        <v>161</v>
      </c>
      <c r="C7" s="126" t="s">
        <v>75</v>
      </c>
      <c r="D7" s="127" t="s">
        <v>75</v>
      </c>
      <c r="E7" s="128" t="s">
        <v>5</v>
      </c>
    </row>
    <row r="8" spans="1:5" ht="15" thickBot="1">
      <c r="A8" s="125" t="s">
        <v>162</v>
      </c>
      <c r="B8" s="126" t="s">
        <v>163</v>
      </c>
      <c r="C8" s="126" t="s">
        <v>147</v>
      </c>
      <c r="D8" s="127" t="s">
        <v>75</v>
      </c>
      <c r="E8" s="128" t="s">
        <v>5</v>
      </c>
    </row>
    <row r="9" spans="1:5" ht="15" thickBot="1">
      <c r="A9" s="125" t="s">
        <v>164</v>
      </c>
      <c r="B9" s="126" t="s">
        <v>165</v>
      </c>
      <c r="C9" s="126" t="s">
        <v>75</v>
      </c>
      <c r="D9" s="127" t="s">
        <v>75</v>
      </c>
      <c r="E9" s="128" t="s">
        <v>5</v>
      </c>
    </row>
    <row r="10" spans="1:5" ht="15" thickBot="1">
      <c r="A10" s="125" t="s">
        <v>164</v>
      </c>
      <c r="B10" s="126" t="s">
        <v>166</v>
      </c>
      <c r="C10" s="126" t="s">
        <v>75</v>
      </c>
      <c r="D10" s="127" t="s">
        <v>75</v>
      </c>
      <c r="E10" s="128" t="s">
        <v>5</v>
      </c>
    </row>
    <row r="11" spans="1:5" ht="15" thickBot="1">
      <c r="A11" s="125" t="s">
        <v>167</v>
      </c>
      <c r="B11" s="126" t="s">
        <v>168</v>
      </c>
      <c r="C11" s="126" t="s">
        <v>169</v>
      </c>
      <c r="D11" s="126" t="s">
        <v>80</v>
      </c>
      <c r="E11" s="128" t="s">
        <v>5</v>
      </c>
    </row>
    <row r="12" spans="1:5" ht="15" thickBot="1">
      <c r="A12" s="125" t="s">
        <v>170</v>
      </c>
      <c r="B12" s="126" t="s">
        <v>171</v>
      </c>
      <c r="C12" s="126" t="s">
        <v>172</v>
      </c>
      <c r="D12" s="127" t="s">
        <v>76</v>
      </c>
      <c r="E12" s="128" t="s">
        <v>5</v>
      </c>
    </row>
    <row r="13" spans="1:5" ht="15" thickBot="1">
      <c r="A13" s="125" t="s">
        <v>173</v>
      </c>
      <c r="B13" s="126" t="s">
        <v>174</v>
      </c>
      <c r="C13" s="126" t="s">
        <v>175</v>
      </c>
      <c r="D13" s="126" t="s">
        <v>176</v>
      </c>
      <c r="E13" s="128" t="s">
        <v>5</v>
      </c>
    </row>
    <row r="14" spans="1:5" ht="15" thickBot="1">
      <c r="A14" s="125" t="s">
        <v>177</v>
      </c>
      <c r="B14" s="126" t="s">
        <v>178</v>
      </c>
      <c r="C14" s="126" t="s">
        <v>159</v>
      </c>
      <c r="D14" s="127" t="s">
        <v>76</v>
      </c>
      <c r="E14" s="128" t="s">
        <v>5</v>
      </c>
    </row>
    <row r="15" spans="1:5" ht="15" thickBot="1">
      <c r="A15" s="125" t="s">
        <v>179</v>
      </c>
      <c r="B15" s="126" t="s">
        <v>180</v>
      </c>
      <c r="C15" s="126" t="s">
        <v>181</v>
      </c>
      <c r="D15" s="127" t="s">
        <v>78</v>
      </c>
      <c r="E15" s="128" t="s">
        <v>5</v>
      </c>
    </row>
    <row r="16" spans="1:5" ht="15" thickBot="1">
      <c r="A16" s="125" t="s">
        <v>182</v>
      </c>
      <c r="B16" s="126" t="s">
        <v>183</v>
      </c>
      <c r="C16" s="126" t="s">
        <v>175</v>
      </c>
      <c r="D16" s="126" t="s">
        <v>176</v>
      </c>
      <c r="E16" s="128" t="s">
        <v>5</v>
      </c>
    </row>
    <row r="17" spans="1:5" ht="15" thickBot="1">
      <c r="A17" s="130" t="s">
        <v>184</v>
      </c>
      <c r="B17" s="126" t="s">
        <v>185</v>
      </c>
      <c r="C17" s="126" t="s">
        <v>172</v>
      </c>
      <c r="D17" s="126" t="s">
        <v>79</v>
      </c>
      <c r="E17" s="128" t="s">
        <v>5</v>
      </c>
    </row>
    <row r="18" spans="1:5" ht="15" thickBot="1">
      <c r="A18" s="125" t="s">
        <v>186</v>
      </c>
      <c r="B18" s="126" t="s">
        <v>187</v>
      </c>
      <c r="C18" s="126" t="s">
        <v>75</v>
      </c>
      <c r="D18" s="127" t="s">
        <v>75</v>
      </c>
      <c r="E18" s="128" t="s">
        <v>5</v>
      </c>
    </row>
    <row r="19" spans="1:5" ht="15" thickBot="1">
      <c r="A19" s="125" t="s">
        <v>188</v>
      </c>
      <c r="B19" s="126" t="s">
        <v>189</v>
      </c>
      <c r="C19" s="126" t="s">
        <v>190</v>
      </c>
      <c r="D19" s="127" t="s">
        <v>77</v>
      </c>
      <c r="E19" s="128" t="s">
        <v>5</v>
      </c>
    </row>
    <row r="20" spans="1:5" ht="15" thickBot="1">
      <c r="A20" s="125" t="s">
        <v>191</v>
      </c>
      <c r="B20" s="126" t="s">
        <v>192</v>
      </c>
      <c r="C20" s="126" t="s">
        <v>193</v>
      </c>
      <c r="D20" s="127" t="s">
        <v>83</v>
      </c>
      <c r="E20" s="129" t="s">
        <v>7</v>
      </c>
    </row>
    <row r="21" spans="1:5" ht="15" thickBot="1">
      <c r="A21" s="125" t="s">
        <v>194</v>
      </c>
      <c r="B21" s="126" t="s">
        <v>195</v>
      </c>
      <c r="C21" s="126" t="s">
        <v>193</v>
      </c>
      <c r="D21" s="127" t="s">
        <v>85</v>
      </c>
      <c r="E21" s="129" t="s">
        <v>7</v>
      </c>
    </row>
    <row r="22" spans="1:5" ht="15" thickBot="1">
      <c r="A22" s="125" t="s">
        <v>196</v>
      </c>
      <c r="B22" s="126" t="s">
        <v>197</v>
      </c>
      <c r="C22" s="126" t="s">
        <v>193</v>
      </c>
      <c r="D22" s="127" t="s">
        <v>83</v>
      </c>
      <c r="E22" s="129" t="s">
        <v>7</v>
      </c>
    </row>
    <row r="23" spans="1:5" ht="15" thickBot="1">
      <c r="A23" s="125" t="s">
        <v>198</v>
      </c>
      <c r="B23" s="126" t="s">
        <v>199</v>
      </c>
      <c r="C23" s="126" t="s">
        <v>193</v>
      </c>
      <c r="D23" s="127" t="s">
        <v>84</v>
      </c>
      <c r="E23" s="129" t="s">
        <v>7</v>
      </c>
    </row>
    <row r="24" spans="1:5" ht="15" thickBot="1">
      <c r="A24" s="125" t="s">
        <v>200</v>
      </c>
      <c r="B24" s="126" t="s">
        <v>201</v>
      </c>
      <c r="C24" s="126" t="s">
        <v>193</v>
      </c>
      <c r="D24" s="127" t="s">
        <v>83</v>
      </c>
      <c r="E24" s="129" t="s">
        <v>7</v>
      </c>
    </row>
    <row r="25" spans="1:5" ht="15" thickBot="1">
      <c r="A25" s="125" t="s">
        <v>202</v>
      </c>
      <c r="B25" s="126" t="s">
        <v>203</v>
      </c>
      <c r="C25" s="126" t="s">
        <v>75</v>
      </c>
      <c r="D25" s="127" t="s">
        <v>75</v>
      </c>
      <c r="E25" s="128" t="s">
        <v>5</v>
      </c>
    </row>
    <row r="26" spans="1:5" ht="15" thickBot="1">
      <c r="A26" s="125" t="s">
        <v>204</v>
      </c>
      <c r="B26" s="126" t="s">
        <v>205</v>
      </c>
      <c r="C26" s="126" t="s">
        <v>147</v>
      </c>
      <c r="D26" s="127" t="s">
        <v>76</v>
      </c>
      <c r="E26" s="128" t="s">
        <v>5</v>
      </c>
    </row>
    <row r="27" spans="1:5" ht="15" thickBot="1">
      <c r="A27" s="125" t="s">
        <v>206</v>
      </c>
      <c r="B27" s="126" t="s">
        <v>207</v>
      </c>
      <c r="C27" s="126" t="s">
        <v>75</v>
      </c>
      <c r="D27" s="127" t="s">
        <v>75</v>
      </c>
      <c r="E27" s="128" t="s">
        <v>5</v>
      </c>
    </row>
    <row r="28" spans="1:5" ht="15" thickBot="1">
      <c r="A28" s="125" t="s">
        <v>208</v>
      </c>
      <c r="B28" s="126" t="s">
        <v>209</v>
      </c>
      <c r="C28" s="126" t="s">
        <v>74</v>
      </c>
      <c r="D28" s="127" t="s">
        <v>74</v>
      </c>
      <c r="E28" s="128" t="s">
        <v>5</v>
      </c>
    </row>
    <row r="29" spans="1:5" ht="15" thickBot="1">
      <c r="A29" s="125" t="s">
        <v>210</v>
      </c>
      <c r="B29" s="126" t="s">
        <v>211</v>
      </c>
      <c r="C29" s="126" t="s">
        <v>74</v>
      </c>
      <c r="D29" s="127" t="s">
        <v>74</v>
      </c>
      <c r="E29" s="128" t="s">
        <v>5</v>
      </c>
    </row>
    <row r="30" spans="1:5" ht="15" thickBot="1">
      <c r="A30" s="125" t="s">
        <v>212</v>
      </c>
      <c r="B30" s="126" t="s">
        <v>213</v>
      </c>
      <c r="C30" s="126" t="s">
        <v>214</v>
      </c>
      <c r="D30" s="126" t="s">
        <v>79</v>
      </c>
      <c r="E30" s="128" t="s">
        <v>5</v>
      </c>
    </row>
    <row r="31" spans="1:5" ht="17.25" customHeight="1" thickBot="1">
      <c r="A31" s="125" t="s">
        <v>215</v>
      </c>
      <c r="B31" s="126" t="s">
        <v>216</v>
      </c>
      <c r="C31" s="126" t="s">
        <v>214</v>
      </c>
      <c r="D31" s="126" t="s">
        <v>79</v>
      </c>
      <c r="E31" s="128" t="s">
        <v>5</v>
      </c>
    </row>
    <row r="32" spans="1:5" ht="16.5" customHeight="1" thickBot="1">
      <c r="A32" s="125" t="s">
        <v>217</v>
      </c>
      <c r="B32" s="126" t="s">
        <v>218</v>
      </c>
      <c r="C32" s="126" t="s">
        <v>214</v>
      </c>
      <c r="D32" s="126" t="s">
        <v>79</v>
      </c>
      <c r="E32" s="128" t="s">
        <v>5</v>
      </c>
    </row>
    <row r="33" spans="1:5" ht="15" thickBot="1">
      <c r="A33" s="125" t="s">
        <v>219</v>
      </c>
      <c r="B33" s="126" t="s">
        <v>220</v>
      </c>
      <c r="C33" s="126" t="s">
        <v>169</v>
      </c>
      <c r="D33" s="126" t="s">
        <v>80</v>
      </c>
      <c r="E33" s="128" t="s">
        <v>5</v>
      </c>
    </row>
    <row r="34" spans="1:5" ht="15" thickBot="1">
      <c r="A34" s="125" t="s">
        <v>221</v>
      </c>
      <c r="B34" s="126" t="s">
        <v>222</v>
      </c>
      <c r="C34" s="126" t="s">
        <v>169</v>
      </c>
      <c r="D34" s="126" t="s">
        <v>80</v>
      </c>
      <c r="E34" s="128" t="s">
        <v>5</v>
      </c>
    </row>
    <row r="35" spans="1:5" ht="15" thickBot="1">
      <c r="A35" s="125" t="s">
        <v>223</v>
      </c>
      <c r="B35" s="126" t="s">
        <v>224</v>
      </c>
      <c r="C35" s="126" t="s">
        <v>147</v>
      </c>
      <c r="D35" s="127" t="s">
        <v>76</v>
      </c>
      <c r="E35" s="128" t="s">
        <v>5</v>
      </c>
    </row>
    <row r="36" spans="1:5" ht="15" thickBot="1">
      <c r="A36" s="125" t="s">
        <v>225</v>
      </c>
      <c r="B36" s="126" t="s">
        <v>226</v>
      </c>
      <c r="C36" s="126" t="s">
        <v>159</v>
      </c>
      <c r="D36" s="126" t="s">
        <v>79</v>
      </c>
      <c r="E36" s="128" t="s">
        <v>5</v>
      </c>
    </row>
    <row r="37" spans="1:5" ht="15" thickBot="1">
      <c r="A37" s="125" t="s">
        <v>227</v>
      </c>
      <c r="B37" s="126" t="s">
        <v>228</v>
      </c>
      <c r="C37" s="126" t="s">
        <v>169</v>
      </c>
      <c r="D37" s="126" t="s">
        <v>80</v>
      </c>
      <c r="E37" s="128" t="s">
        <v>5</v>
      </c>
    </row>
    <row r="38" spans="1:5" ht="15" thickBot="1">
      <c r="A38" s="125" t="s">
        <v>229</v>
      </c>
      <c r="B38" s="126" t="s">
        <v>230</v>
      </c>
      <c r="C38" s="126" t="s">
        <v>175</v>
      </c>
      <c r="D38" s="126" t="s">
        <v>176</v>
      </c>
      <c r="E38" s="128" t="s">
        <v>5</v>
      </c>
    </row>
    <row r="39" spans="1:5" ht="15" thickBot="1">
      <c r="A39" s="125" t="s">
        <v>231</v>
      </c>
      <c r="B39" s="126" t="s">
        <v>232</v>
      </c>
      <c r="C39" s="126" t="s">
        <v>81</v>
      </c>
      <c r="D39" s="126" t="s">
        <v>81</v>
      </c>
      <c r="E39" s="128" t="s">
        <v>5</v>
      </c>
    </row>
    <row r="40" spans="1:5" ht="15" thickBot="1">
      <c r="A40" s="125" t="s">
        <v>233</v>
      </c>
      <c r="B40" s="126" t="s">
        <v>234</v>
      </c>
      <c r="C40" s="126" t="s">
        <v>169</v>
      </c>
      <c r="D40" s="126" t="s">
        <v>80</v>
      </c>
      <c r="E40" s="128" t="s">
        <v>5</v>
      </c>
    </row>
    <row r="41" spans="1:5" ht="15" thickBot="1">
      <c r="A41" s="125" t="s">
        <v>235</v>
      </c>
      <c r="B41" s="126" t="s">
        <v>236</v>
      </c>
      <c r="C41" s="126" t="s">
        <v>190</v>
      </c>
      <c r="D41" s="127" t="s">
        <v>77</v>
      </c>
      <c r="E41" s="128" t="s">
        <v>5</v>
      </c>
    </row>
    <row r="42" spans="1:5" ht="15" thickBot="1">
      <c r="A42" s="125" t="s">
        <v>237</v>
      </c>
      <c r="B42" s="126" t="s">
        <v>238</v>
      </c>
      <c r="C42" s="126" t="s">
        <v>156</v>
      </c>
      <c r="D42" s="127" t="s">
        <v>88</v>
      </c>
      <c r="E42" s="129" t="s">
        <v>8</v>
      </c>
    </row>
    <row r="43" spans="1:5" ht="15" thickBot="1">
      <c r="A43" s="125" t="s">
        <v>239</v>
      </c>
      <c r="B43" s="126" t="s">
        <v>240</v>
      </c>
      <c r="C43" s="126" t="s">
        <v>181</v>
      </c>
      <c r="D43" s="127" t="s">
        <v>78</v>
      </c>
      <c r="E43" s="128" t="s">
        <v>5</v>
      </c>
    </row>
    <row r="44" spans="1:5" ht="15" thickBot="1">
      <c r="A44" s="125" t="s">
        <v>241</v>
      </c>
      <c r="B44" s="126" t="s">
        <v>242</v>
      </c>
      <c r="C44" s="126" t="s">
        <v>181</v>
      </c>
      <c r="D44" s="127" t="s">
        <v>78</v>
      </c>
      <c r="E44" s="128" t="s">
        <v>5</v>
      </c>
    </row>
    <row r="45" spans="1:5" ht="15" thickBot="1">
      <c r="A45" s="125" t="s">
        <v>243</v>
      </c>
      <c r="B45" s="126" t="s">
        <v>244</v>
      </c>
      <c r="C45" s="126" t="s">
        <v>159</v>
      </c>
      <c r="D45" s="127" t="s">
        <v>76</v>
      </c>
      <c r="E45" s="128" t="s">
        <v>5</v>
      </c>
    </row>
    <row r="46" spans="1:5" ht="15" thickBot="1">
      <c r="A46" s="125" t="s">
        <v>245</v>
      </c>
      <c r="B46" s="126" t="s">
        <v>246</v>
      </c>
      <c r="C46" s="126" t="s">
        <v>81</v>
      </c>
      <c r="D46" s="126" t="s">
        <v>81</v>
      </c>
      <c r="E46" s="128" t="s">
        <v>5</v>
      </c>
    </row>
    <row r="47" spans="1:5" ht="15" thickBot="1">
      <c r="A47" s="125" t="s">
        <v>247</v>
      </c>
      <c r="B47" s="126" t="s">
        <v>248</v>
      </c>
      <c r="C47" s="126" t="s">
        <v>169</v>
      </c>
      <c r="D47" s="126" t="s">
        <v>80</v>
      </c>
      <c r="E47" s="128" t="s">
        <v>5</v>
      </c>
    </row>
    <row r="48" spans="1:5" ht="15" thickBot="1">
      <c r="A48" s="125" t="s">
        <v>249</v>
      </c>
      <c r="B48" s="126" t="s">
        <v>250</v>
      </c>
      <c r="C48" s="126" t="s">
        <v>74</v>
      </c>
      <c r="D48" s="127" t="s">
        <v>74</v>
      </c>
      <c r="E48" s="128" t="s">
        <v>5</v>
      </c>
    </row>
    <row r="49" spans="1:5" ht="15" thickBot="1">
      <c r="A49" s="125" t="s">
        <v>251</v>
      </c>
      <c r="B49" s="126" t="s">
        <v>252</v>
      </c>
      <c r="C49" s="126" t="s">
        <v>147</v>
      </c>
      <c r="D49" s="127" t="s">
        <v>76</v>
      </c>
      <c r="E49" s="128" t="s">
        <v>5</v>
      </c>
    </row>
    <row r="50" spans="1:5" ht="15" thickBot="1">
      <c r="A50" s="125" t="s">
        <v>253</v>
      </c>
      <c r="B50" s="126" t="s">
        <v>254</v>
      </c>
      <c r="C50" s="126" t="s">
        <v>169</v>
      </c>
      <c r="D50" s="126" t="s">
        <v>80</v>
      </c>
      <c r="E50" s="128" t="s">
        <v>5</v>
      </c>
    </row>
    <row r="51" spans="1:5" ht="15" thickBot="1">
      <c r="A51" s="125" t="s">
        <v>255</v>
      </c>
      <c r="B51" s="126" t="s">
        <v>256</v>
      </c>
      <c r="C51" s="126" t="s">
        <v>214</v>
      </c>
      <c r="D51" s="126" t="s">
        <v>79</v>
      </c>
      <c r="E51" s="128" t="s">
        <v>5</v>
      </c>
    </row>
    <row r="52" spans="1:5" ht="15" thickBot="1">
      <c r="A52" s="125" t="s">
        <v>257</v>
      </c>
      <c r="B52" s="126" t="s">
        <v>258</v>
      </c>
      <c r="C52" s="126" t="s">
        <v>81</v>
      </c>
      <c r="D52" s="126" t="s">
        <v>81</v>
      </c>
      <c r="E52" s="128" t="s">
        <v>5</v>
      </c>
    </row>
    <row r="53" spans="1:5" ht="15" thickBot="1">
      <c r="A53" s="125" t="s">
        <v>259</v>
      </c>
      <c r="B53" s="126" t="s">
        <v>260</v>
      </c>
      <c r="C53" s="126" t="s">
        <v>81</v>
      </c>
      <c r="D53" s="126" t="s">
        <v>81</v>
      </c>
      <c r="E53" s="128" t="s">
        <v>5</v>
      </c>
    </row>
    <row r="54" spans="1:5" ht="15" thickBot="1">
      <c r="A54" s="125" t="s">
        <v>261</v>
      </c>
      <c r="B54" s="126" t="s">
        <v>262</v>
      </c>
      <c r="C54" s="126" t="s">
        <v>214</v>
      </c>
      <c r="D54" s="126" t="s">
        <v>80</v>
      </c>
      <c r="E54" s="128" t="s">
        <v>5</v>
      </c>
    </row>
    <row r="55" spans="1:5" ht="15" thickBot="1">
      <c r="A55" s="125" t="s">
        <v>263</v>
      </c>
      <c r="B55" s="126" t="s">
        <v>264</v>
      </c>
      <c r="C55" s="126" t="s">
        <v>74</v>
      </c>
      <c r="D55" s="127" t="s">
        <v>74</v>
      </c>
      <c r="E55" s="128" t="s">
        <v>5</v>
      </c>
    </row>
    <row r="56" spans="1:5" ht="15" thickBot="1">
      <c r="A56" s="125" t="s">
        <v>265</v>
      </c>
      <c r="B56" s="126" t="s">
        <v>266</v>
      </c>
      <c r="C56" s="126" t="s">
        <v>74</v>
      </c>
      <c r="D56" s="127" t="s">
        <v>74</v>
      </c>
      <c r="E56" s="128" t="s">
        <v>5</v>
      </c>
    </row>
    <row r="57" spans="1:5" ht="15" thickBot="1">
      <c r="A57" s="125" t="s">
        <v>267</v>
      </c>
      <c r="B57" s="126" t="s">
        <v>268</v>
      </c>
      <c r="C57" s="126" t="s">
        <v>81</v>
      </c>
      <c r="D57" s="126" t="s">
        <v>81</v>
      </c>
      <c r="E57" s="128" t="s">
        <v>5</v>
      </c>
    </row>
    <row r="58" spans="1:5" ht="15" thickBot="1">
      <c r="A58" s="125" t="s">
        <v>269</v>
      </c>
      <c r="B58" s="126" t="s">
        <v>270</v>
      </c>
      <c r="C58" s="126" t="s">
        <v>169</v>
      </c>
      <c r="D58" s="126" t="s">
        <v>80</v>
      </c>
      <c r="E58" s="128" t="s">
        <v>5</v>
      </c>
    </row>
    <row r="59" spans="1:5" ht="15" thickBot="1">
      <c r="A59" s="125" t="s">
        <v>271</v>
      </c>
      <c r="B59" s="126" t="s">
        <v>272</v>
      </c>
      <c r="C59" s="126" t="s">
        <v>156</v>
      </c>
      <c r="D59" s="127" t="s">
        <v>87</v>
      </c>
      <c r="E59" s="129" t="s">
        <v>8</v>
      </c>
    </row>
    <row r="60" spans="1:5" ht="15" thickBot="1">
      <c r="A60" s="125" t="s">
        <v>273</v>
      </c>
      <c r="B60" s="126" t="s">
        <v>274</v>
      </c>
      <c r="C60" s="126" t="s">
        <v>152</v>
      </c>
      <c r="D60" s="127" t="s">
        <v>153</v>
      </c>
      <c r="E60" s="129" t="s">
        <v>6</v>
      </c>
    </row>
    <row r="61" spans="1:5" ht="15" thickBot="1">
      <c r="A61" s="125" t="s">
        <v>275</v>
      </c>
      <c r="B61" s="126" t="s">
        <v>276</v>
      </c>
      <c r="C61" s="126" t="s">
        <v>81</v>
      </c>
      <c r="D61" s="126" t="s">
        <v>81</v>
      </c>
      <c r="E61" s="128" t="s">
        <v>5</v>
      </c>
    </row>
  </sheetData>
  <autoFilter ref="A1:E61" xr:uid="{530E2A3C-936B-4603-BD37-CDE84A10C880}">
    <sortState xmlns:xlrd2="http://schemas.microsoft.com/office/spreadsheetml/2017/richdata2" ref="A2:E61">
      <sortCondition ref="A1:A61"/>
    </sortState>
  </autoFilter>
  <hyperlinks>
    <hyperlink ref="E21" r:id="rId1" display="Allan.James@ggc.scot.nhs.uk" xr:uid="{FB37D78C-724C-4867-9FBD-A459439EAE34}"/>
    <hyperlink ref="E2" r:id="rId2" display="mailto:emmastaples@nhs.net" xr:uid="{DAFA1280-BD6D-4C9D-BD5D-A423219A0BF5}"/>
    <hyperlink ref="D21" r:id="rId3" display="Allan.James@ggc.scot.nhs.uk" xr:uid="{C81F63D8-0A40-4DAA-9D1C-EDAB1DF314A7}"/>
  </hyperlinks>
  <pageMargins left="0.7" right="0.7" top="0.75" bottom="0.75" header="0.3" footer="0.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rstsift xmlns="6554f0f3-0605-4421-b410-d212dd1c837f">Fail</Firstsift>
    <Choice xmlns="6554f0f3-0605-4421-b410-d212dd1c837f" xsi:nil="true"/>
    <yearandorteleradiology xmlns="6554f0f3-0605-4421-b410-d212dd1c837f" xsi:nil="true"/>
    <lcf76f155ced4ddcb4097134ff3c332f xmlns="6554f0f3-0605-4421-b410-d212dd1c837f">
      <Terms xmlns="http://schemas.microsoft.com/office/infopath/2007/PartnerControls"/>
    </lcf76f155ced4ddcb4097134ff3c332f>
    <TaxCatchAll xmlns="3fb4b005-a1e9-415f-95e8-b72bee4e82f5" xsi:nil="true"/>
    <Owner xmlns="6554f0f3-0605-4421-b410-d212dd1c837f">
      <UserInfo>
        <DisplayName/>
        <AccountId xsi:nil="true"/>
        <AccountType/>
      </UserInfo>
    </Owner>
    <Reviewdate xmlns="6554f0f3-0605-4421-b410-d212dd1c837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3930D4881B426479DFFD409E83C1F79" ma:contentTypeVersion="33" ma:contentTypeDescription="Create a new document." ma:contentTypeScope="" ma:versionID="f2a50a8c57cebdb465f0b167c11b58dd">
  <xsd:schema xmlns:xsd="http://www.w3.org/2001/XMLSchema" xmlns:xs="http://www.w3.org/2001/XMLSchema" xmlns:p="http://schemas.microsoft.com/office/2006/metadata/properties" xmlns:ns2="3fb4b005-a1e9-415f-95e8-b72bee4e82f5" xmlns:ns3="6554f0f3-0605-4421-b410-d212dd1c837f" targetNamespace="http://schemas.microsoft.com/office/2006/metadata/properties" ma:root="true" ma:fieldsID="eecc96d63d31315d8b63819893434271" ns2:_="" ns3:_="">
    <xsd:import namespace="3fb4b005-a1e9-415f-95e8-b72bee4e82f5"/>
    <xsd:import namespace="6554f0f3-0605-4421-b410-d212dd1c837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lcf76f155ced4ddcb4097134ff3c332f" minOccurs="0"/>
                <xsd:element ref="ns2:TaxCatchAll" minOccurs="0"/>
                <xsd:element ref="ns3:Reviewdate" minOccurs="0"/>
                <xsd:element ref="ns3:Owner" minOccurs="0"/>
                <xsd:element ref="ns3:Choice" minOccurs="0"/>
                <xsd:element ref="ns3:MediaServiceObjectDetectorVersions" minOccurs="0"/>
                <xsd:element ref="ns3:MediaServiceSearchProperties" minOccurs="0"/>
                <xsd:element ref="ns3:Firstsift" minOccurs="0"/>
                <xsd:element ref="ns3:yearandorteleradiology"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b4b005-a1e9-415f-95e8-b72bee4e82f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description="" ma:hidden="true" ma:list="{b946cbcd-4f77-4bf6-a86a-8ea8d8f1e234}" ma:internalName="TaxCatchAll" ma:showField="CatchAllData" ma:web="3fb4b005-a1e9-415f-95e8-b72bee4e82f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554f0f3-0605-4421-b410-d212dd1c837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477b81-37fc-401a-a635-b27b8cc5c4f6" ma:termSetId="09814cd3-568e-fe90-9814-8d621ff8fb84" ma:anchorId="fba54fb3-c3e1-fe81-a776-ca4b69148c4d" ma:open="true" ma:isKeyword="false">
      <xsd:complexType>
        <xsd:sequence>
          <xsd:element ref="pc:Terms" minOccurs="0" maxOccurs="1"/>
        </xsd:sequence>
      </xsd:complexType>
    </xsd:element>
    <xsd:element name="Reviewdate" ma:index="24" nillable="true" ma:displayName="Review date" ma:format="Dropdown" ma:internalName="Reviewdate">
      <xsd:simpleType>
        <xsd:restriction base="dms:Text">
          <xsd:maxLength value="255"/>
        </xsd:restriction>
      </xsd:simpleType>
    </xsd:element>
    <xsd:element name="Owner" ma:index="2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hoice" ma:index="26" nillable="true" ma:displayName="Choice" ma:format="Dropdown" ma:internalName="Choice">
      <xsd:simpleType>
        <xsd:restriction base="dms:Choice">
          <xsd:enumeration value="HR"/>
          <xsd:enumeration value="FINANCE"/>
          <xsd:enumeration value="Choice 3"/>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Firstsift" ma:index="29" nillable="true" ma:displayName="First sift" ma:default="Fail" ma:format="Dropdown" ma:internalName="Firstsift">
      <xsd:simpleType>
        <xsd:restriction base="dms:Choice">
          <xsd:enumeration value="Pass"/>
          <xsd:enumeration value="Fail"/>
        </xsd:restriction>
      </xsd:simpleType>
    </xsd:element>
    <xsd:element name="yearandorteleradiology" ma:index="30" nillable="true" ma:displayName="year and or teleradiology" ma:format="Dropdown" ma:internalName="yearandorteleradiology">
      <xsd:simpleType>
        <xsd:restriction base="dms:Choice">
          <xsd:enumeration value="Year 1"/>
          <xsd:enumeration value="Year 2"/>
          <xsd:enumeration value="Year 3"/>
          <xsd:enumeration value="Teleradiology"/>
        </xsd:restriction>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8322A4-413C-4D22-B87F-82C9CF6897E2}"/>
</file>

<file path=customXml/itemProps2.xml><?xml version="1.0" encoding="utf-8"?>
<ds:datastoreItem xmlns:ds="http://schemas.openxmlformats.org/officeDocument/2006/customXml" ds:itemID="{FB832052-6824-4211-9C41-3B3CE46B7CB0}"/>
</file>

<file path=customXml/itemProps3.xml><?xml version="1.0" encoding="utf-8"?>
<ds:datastoreItem xmlns:ds="http://schemas.openxmlformats.org/officeDocument/2006/customXml" ds:itemID="{F94C7134-F553-45E9-8835-EFD5AB9156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Burns</dc:creator>
  <cp:keywords/>
  <dc:description/>
  <cp:lastModifiedBy/>
  <cp:revision/>
  <dcterms:created xsi:type="dcterms:W3CDTF">2023-02-23T13:04:17Z</dcterms:created>
  <dcterms:modified xsi:type="dcterms:W3CDTF">2025-06-04T15:13:42Z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0x01010033930D4881B426479DFFD409E83C1F79</vt:lpwstr>
  </property>
  <property fmtid="{D5CDD505-2E9C-101B-9397-08002B2CF9AE}" pid="3" name="MediaServiceImageTags">
    <vt:lpwstr/>
  </property>
</Properties>
</file>